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ofh-my.sharepoint.com/personal/cmilliga_cougarnet_uh_edu/Documents/Desktop/"/>
    </mc:Choice>
  </mc:AlternateContent>
  <xr:revisionPtr revIDLastSave="0" documentId="8_{00505A89-4C3F-4205-9B23-4B7BDD207EFA}" xr6:coauthVersionLast="47" xr6:coauthVersionMax="47" xr10:uidLastSave="{00000000-0000-0000-0000-000000000000}"/>
  <bookViews>
    <workbookView xWindow="30600" yWindow="-195" windowWidth="30960" windowHeight="17520" xr2:uid="{62735872-6C71-4C53-96B5-5462090BD33B}"/>
  </bookViews>
  <sheets>
    <sheet name="FY24 TrueUp Master FINAL" sheetId="1" r:id="rId1"/>
  </sheets>
  <definedNames>
    <definedName name="_xlnm.Print_Area" localSheetId="0">'FY24 TrueUp Master FINAL'!$A$1:$AC$204</definedName>
    <definedName name="_xlnm.Print_Titles" localSheetId="0">'FY24 TrueUp Master FINAL'!$1:$18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2" i="1" l="1"/>
  <c r="E204" i="1" s="1"/>
  <c r="Y187" i="1"/>
  <c r="F187" i="1"/>
  <c r="J186" i="1"/>
  <c r="Z186" i="1" s="1"/>
  <c r="F184" i="1"/>
  <c r="J183" i="1"/>
  <c r="Y184" i="1" s="1"/>
  <c r="F181" i="1"/>
  <c r="J180" i="1"/>
  <c r="Y181" i="1" s="1"/>
  <c r="F177" i="1"/>
  <c r="AB176" i="1"/>
  <c r="Z176" i="1"/>
  <c r="J175" i="1"/>
  <c r="Y177" i="1" s="1"/>
  <c r="F172" i="1"/>
  <c r="Z171" i="1"/>
  <c r="AB171" i="1" s="1"/>
  <c r="J171" i="1"/>
  <c r="Y172" i="1" s="1"/>
  <c r="J170" i="1"/>
  <c r="Z170" i="1" s="1"/>
  <c r="F167" i="1"/>
  <c r="Z166" i="1"/>
  <c r="AB166" i="1" s="1"/>
  <c r="J166" i="1"/>
  <c r="J165" i="1"/>
  <c r="Z165" i="1" s="1"/>
  <c r="AB165" i="1" s="1"/>
  <c r="Z164" i="1"/>
  <c r="AB164" i="1" s="1"/>
  <c r="J164" i="1"/>
  <c r="J163" i="1"/>
  <c r="Z163" i="1" s="1"/>
  <c r="AB163" i="1" s="1"/>
  <c r="Z162" i="1"/>
  <c r="AB162" i="1" s="1"/>
  <c r="J162" i="1"/>
  <c r="J161" i="1"/>
  <c r="Z161" i="1" s="1"/>
  <c r="AB161" i="1" s="1"/>
  <c r="J160" i="1"/>
  <c r="Z160" i="1" s="1"/>
  <c r="F157" i="1"/>
  <c r="J156" i="1"/>
  <c r="Z156" i="1" s="1"/>
  <c r="AB156" i="1" s="1"/>
  <c r="Z155" i="1"/>
  <c r="AB155" i="1" s="1"/>
  <c r="J155" i="1"/>
  <c r="J154" i="1"/>
  <c r="Z154" i="1" s="1"/>
  <c r="AB154" i="1" s="1"/>
  <c r="J153" i="1"/>
  <c r="Z153" i="1" s="1"/>
  <c r="AB153" i="1" s="1"/>
  <c r="J152" i="1"/>
  <c r="Z152" i="1" s="1"/>
  <c r="AB152" i="1" s="1"/>
  <c r="J151" i="1"/>
  <c r="Z151" i="1" s="1"/>
  <c r="F148" i="1"/>
  <c r="J147" i="1"/>
  <c r="Z147" i="1" s="1"/>
  <c r="AB147" i="1" s="1"/>
  <c r="J146" i="1"/>
  <c r="Z146" i="1" s="1"/>
  <c r="AB146" i="1" s="1"/>
  <c r="J145" i="1"/>
  <c r="Z145" i="1" s="1"/>
  <c r="AB145" i="1" s="1"/>
  <c r="J144" i="1"/>
  <c r="Z144" i="1" s="1"/>
  <c r="AB144" i="1" s="1"/>
  <c r="J143" i="1"/>
  <c r="Z143" i="1" s="1"/>
  <c r="AB143" i="1" s="1"/>
  <c r="AB142" i="1"/>
  <c r="Z142" i="1"/>
  <c r="J142" i="1"/>
  <c r="J141" i="1"/>
  <c r="Z141" i="1" s="1"/>
  <c r="AB141" i="1" s="1"/>
  <c r="Z140" i="1"/>
  <c r="AB140" i="1" s="1"/>
  <c r="J140" i="1"/>
  <c r="F138" i="1"/>
  <c r="J137" i="1"/>
  <c r="Z137" i="1" s="1"/>
  <c r="AB136" i="1"/>
  <c r="Z136" i="1"/>
  <c r="J136" i="1"/>
  <c r="Y138" i="1" s="1"/>
  <c r="F133" i="1"/>
  <c r="J132" i="1"/>
  <c r="Y133" i="1" s="1"/>
  <c r="F129" i="1"/>
  <c r="Z128" i="1"/>
  <c r="AB128" i="1" s="1"/>
  <c r="J128" i="1"/>
  <c r="J127" i="1"/>
  <c r="Z127" i="1" s="1"/>
  <c r="AB127" i="1" s="1"/>
  <c r="J126" i="1"/>
  <c r="Z126" i="1" s="1"/>
  <c r="AB126" i="1" s="1"/>
  <c r="J125" i="1"/>
  <c r="Z125" i="1" s="1"/>
  <c r="AB125" i="1" s="1"/>
  <c r="J124" i="1"/>
  <c r="Z124" i="1" s="1"/>
  <c r="AB124" i="1" s="1"/>
  <c r="J123" i="1"/>
  <c r="Z123" i="1" s="1"/>
  <c r="AB123" i="1" s="1"/>
  <c r="AB122" i="1"/>
  <c r="Z122" i="1"/>
  <c r="J122" i="1"/>
  <c r="J121" i="1"/>
  <c r="Z121" i="1" s="1"/>
  <c r="AB121" i="1" s="1"/>
  <c r="Z120" i="1"/>
  <c r="AB120" i="1" s="1"/>
  <c r="J120" i="1"/>
  <c r="Z119" i="1"/>
  <c r="AB119" i="1" s="1"/>
  <c r="J119" i="1"/>
  <c r="Y129" i="1" s="1"/>
  <c r="Z118" i="1"/>
  <c r="J118" i="1"/>
  <c r="F115" i="1"/>
  <c r="J114" i="1"/>
  <c r="Z114" i="1" s="1"/>
  <c r="AB114" i="1" s="1"/>
  <c r="Z113" i="1"/>
  <c r="AB113" i="1" s="1"/>
  <c r="J113" i="1"/>
  <c r="Z112" i="1"/>
  <c r="AB112" i="1" s="1"/>
  <c r="J112" i="1"/>
  <c r="Z111" i="1"/>
  <c r="AB111" i="1" s="1"/>
  <c r="J111" i="1"/>
  <c r="AB110" i="1"/>
  <c r="Z110" i="1"/>
  <c r="J110" i="1"/>
  <c r="Z109" i="1"/>
  <c r="AB109" i="1" s="1"/>
  <c r="J109" i="1"/>
  <c r="J108" i="1"/>
  <c r="Z108" i="1" s="1"/>
  <c r="F105" i="1"/>
  <c r="Z104" i="1"/>
  <c r="J103" i="1"/>
  <c r="Y105" i="1" s="1"/>
  <c r="Z102" i="1"/>
  <c r="Y98" i="1"/>
  <c r="F98" i="1"/>
  <c r="AB97" i="1"/>
  <c r="J97" i="1"/>
  <c r="J96" i="1"/>
  <c r="Z96" i="1" s="1"/>
  <c r="AB96" i="1" s="1"/>
  <c r="AB95" i="1"/>
  <c r="Z95" i="1"/>
  <c r="J95" i="1"/>
  <c r="J94" i="1"/>
  <c r="Z94" i="1" s="1"/>
  <c r="AB94" i="1" s="1"/>
  <c r="AB93" i="1"/>
  <c r="Z93" i="1"/>
  <c r="J93" i="1"/>
  <c r="J92" i="1"/>
  <c r="Z92" i="1" s="1"/>
  <c r="AB92" i="1" s="1"/>
  <c r="Z91" i="1"/>
  <c r="AB91" i="1" s="1"/>
  <c r="J91" i="1"/>
  <c r="Z90" i="1"/>
  <c r="AB90" i="1" s="1"/>
  <c r="J90" i="1"/>
  <c r="Z89" i="1"/>
  <c r="AB89" i="1" s="1"/>
  <c r="J89" i="1"/>
  <c r="AB88" i="1"/>
  <c r="Z88" i="1"/>
  <c r="J88" i="1"/>
  <c r="Z87" i="1"/>
  <c r="AB87" i="1" s="1"/>
  <c r="J87" i="1"/>
  <c r="J86" i="1"/>
  <c r="Z86" i="1" s="1"/>
  <c r="AB86" i="1" s="1"/>
  <c r="J85" i="1"/>
  <c r="Z85" i="1" s="1"/>
  <c r="AB85" i="1" s="1"/>
  <c r="J84" i="1"/>
  <c r="Z84" i="1" s="1"/>
  <c r="AB84" i="1" s="1"/>
  <c r="Z83" i="1"/>
  <c r="AB83" i="1" s="1"/>
  <c r="J83" i="1"/>
  <c r="J82" i="1"/>
  <c r="Z82" i="1" s="1"/>
  <c r="F79" i="1"/>
  <c r="J78" i="1"/>
  <c r="Y79" i="1" s="1"/>
  <c r="F75" i="1"/>
  <c r="AB74" i="1"/>
  <c r="Z74" i="1"/>
  <c r="AA75" i="1" s="1"/>
  <c r="AC75" i="1" s="1"/>
  <c r="J74" i="1"/>
  <c r="Y75" i="1" s="1"/>
  <c r="AA71" i="1"/>
  <c r="AC71" i="1" s="1"/>
  <c r="F71" i="1"/>
  <c r="Z70" i="1"/>
  <c r="AB70" i="1" s="1"/>
  <c r="J70" i="1"/>
  <c r="Y71" i="1" s="1"/>
  <c r="F67" i="1"/>
  <c r="J65" i="1"/>
  <c r="Z65" i="1" s="1"/>
  <c r="AB65" i="1" s="1"/>
  <c r="AB64" i="1"/>
  <c r="Z64" i="1"/>
  <c r="J64" i="1"/>
  <c r="J63" i="1"/>
  <c r="Z63" i="1" s="1"/>
  <c r="AB63" i="1" s="1"/>
  <c r="Z62" i="1"/>
  <c r="AB62" i="1" s="1"/>
  <c r="J62" i="1"/>
  <c r="Z61" i="1"/>
  <c r="AB61" i="1" s="1"/>
  <c r="J61" i="1"/>
  <c r="Z60" i="1"/>
  <c r="AB60" i="1" s="1"/>
  <c r="J60" i="1"/>
  <c r="AB59" i="1"/>
  <c r="Z59" i="1"/>
  <c r="J59" i="1"/>
  <c r="Z58" i="1"/>
  <c r="AB58" i="1" s="1"/>
  <c r="J58" i="1"/>
  <c r="J57" i="1"/>
  <c r="Z57" i="1" s="1"/>
  <c r="AB57" i="1" s="1"/>
  <c r="J56" i="1"/>
  <c r="Z56" i="1" s="1"/>
  <c r="AB56" i="1" s="1"/>
  <c r="J55" i="1"/>
  <c r="Z55" i="1" s="1"/>
  <c r="AB55" i="1" s="1"/>
  <c r="Z54" i="1"/>
  <c r="AB54" i="1" s="1"/>
  <c r="J54" i="1"/>
  <c r="J53" i="1"/>
  <c r="Y67" i="1" s="1"/>
  <c r="F50" i="1"/>
  <c r="J49" i="1"/>
  <c r="Z49" i="1" s="1"/>
  <c r="AB49" i="1" s="1"/>
  <c r="J48" i="1"/>
  <c r="Z48" i="1" s="1"/>
  <c r="AB48" i="1" s="1"/>
  <c r="Z47" i="1"/>
  <c r="AB47" i="1" s="1"/>
  <c r="J47" i="1"/>
  <c r="J46" i="1"/>
  <c r="Y50" i="1" s="1"/>
  <c r="Z45" i="1"/>
  <c r="Y44" i="1"/>
  <c r="F44" i="1"/>
  <c r="Z43" i="1"/>
  <c r="AA44" i="1" s="1"/>
  <c r="AC44" i="1" s="1"/>
  <c r="J43" i="1"/>
  <c r="F40" i="1"/>
  <c r="AB39" i="1"/>
  <c r="Z39" i="1"/>
  <c r="J39" i="1"/>
  <c r="J38" i="1"/>
  <c r="Z38" i="1" s="1"/>
  <c r="AB38" i="1" s="1"/>
  <c r="Z37" i="1"/>
  <c r="AB37" i="1" s="1"/>
  <c r="J37" i="1"/>
  <c r="Z36" i="1"/>
  <c r="AB36" i="1" s="1"/>
  <c r="J36" i="1"/>
  <c r="Z35" i="1"/>
  <c r="AB35" i="1" s="1"/>
  <c r="J35" i="1"/>
  <c r="AB34" i="1"/>
  <c r="Z34" i="1"/>
  <c r="J34" i="1"/>
  <c r="Y40" i="1" s="1"/>
  <c r="AA31" i="1"/>
  <c r="AC31" i="1" s="1"/>
  <c r="F31" i="1"/>
  <c r="Z30" i="1"/>
  <c r="AB30" i="1" s="1"/>
  <c r="J30" i="1"/>
  <c r="Z29" i="1"/>
  <c r="AB29" i="1" s="1"/>
  <c r="J29" i="1"/>
  <c r="Y31" i="1" s="1"/>
  <c r="AB28" i="1"/>
  <c r="F26" i="1"/>
  <c r="J25" i="1"/>
  <c r="Y26" i="1" s="1"/>
  <c r="J24" i="1"/>
  <c r="Z24" i="1" s="1"/>
  <c r="AB24" i="1" s="1"/>
  <c r="J23" i="1"/>
  <c r="Z23" i="1" s="1"/>
  <c r="AB23" i="1" s="1"/>
  <c r="J22" i="1"/>
  <c r="Z22" i="1" s="1"/>
  <c r="C12" i="1"/>
  <c r="C11" i="1"/>
  <c r="C10" i="1"/>
  <c r="C15" i="1" s="1"/>
  <c r="AA172" i="1" l="1"/>
  <c r="AC172" i="1" s="1"/>
  <c r="AB170" i="1"/>
  <c r="AB22" i="1"/>
  <c r="AA26" i="1"/>
  <c r="AC26" i="1" s="1"/>
  <c r="AB160" i="1"/>
  <c r="AA167" i="1"/>
  <c r="AC167" i="1" s="1"/>
  <c r="AB82" i="1"/>
  <c r="AA98" i="1"/>
  <c r="AC98" i="1" s="1"/>
  <c r="AA129" i="1"/>
  <c r="AC129" i="1" s="1"/>
  <c r="AB108" i="1"/>
  <c r="AA115" i="1"/>
  <c r="AC115" i="1" s="1"/>
  <c r="AA187" i="1"/>
  <c r="AC187" i="1" s="1"/>
  <c r="AB186" i="1"/>
  <c r="AA157" i="1"/>
  <c r="AC157" i="1" s="1"/>
  <c r="AB151" i="1"/>
  <c r="AA40" i="1"/>
  <c r="AC40" i="1" s="1"/>
  <c r="AA138" i="1"/>
  <c r="AC138" i="1" s="1"/>
  <c r="AB137" i="1"/>
  <c r="Z25" i="1"/>
  <c r="AB25" i="1" s="1"/>
  <c r="Z46" i="1"/>
  <c r="Z53" i="1"/>
  <c r="Z175" i="1"/>
  <c r="Z183" i="1"/>
  <c r="Y115" i="1"/>
  <c r="Y167" i="1"/>
  <c r="Y148" i="1"/>
  <c r="Z103" i="1"/>
  <c r="AA148" i="1"/>
  <c r="AC148" i="1" s="1"/>
  <c r="AB118" i="1"/>
  <c r="AB43" i="1"/>
  <c r="Z78" i="1"/>
  <c r="Y157" i="1"/>
  <c r="Z180" i="1"/>
  <c r="Z132" i="1"/>
  <c r="AA67" i="1" l="1"/>
  <c r="AC67" i="1" s="1"/>
  <c r="AB53" i="1"/>
  <c r="AA50" i="1"/>
  <c r="AC50" i="1" s="1"/>
  <c r="AB46" i="1"/>
  <c r="AA181" i="1"/>
  <c r="AC181" i="1" s="1"/>
  <c r="AB180" i="1"/>
  <c r="AA79" i="1"/>
  <c r="AC79" i="1" s="1"/>
  <c r="AB78" i="1"/>
  <c r="AA105" i="1"/>
  <c r="AC105" i="1" s="1"/>
  <c r="AB103" i="1"/>
  <c r="AA184" i="1"/>
  <c r="AC184" i="1" s="1"/>
  <c r="AB183" i="1"/>
  <c r="AA177" i="1"/>
  <c r="AC177" i="1" s="1"/>
  <c r="AB175" i="1"/>
  <c r="AA133" i="1"/>
  <c r="AC133" i="1" s="1"/>
  <c r="AB132" i="1"/>
</calcChain>
</file>

<file path=xl/sharedStrings.xml><?xml version="1.0" encoding="utf-8"?>
<sst xmlns="http://schemas.openxmlformats.org/spreadsheetml/2006/main" count="277" uniqueCount="256">
  <si>
    <t>UNIVERSITY OF HOUSTON</t>
  </si>
  <si>
    <t>Division of Research</t>
  </si>
  <si>
    <t>FY2024 IDC Distribution based on FY2023 F&amp;A Recovered</t>
  </si>
  <si>
    <t>Total IDC Recovered in FY2023</t>
  </si>
  <si>
    <t>Recovery subject to exception *</t>
  </si>
  <si>
    <t>Total IDC Recovered subject to formula</t>
  </si>
  <si>
    <t>DEDUCTIONS: (**)</t>
  </si>
  <si>
    <t>Gross Central Initiatives Fund - 28.3%</t>
  </si>
  <si>
    <t>Core Facility/Strategic Account - 7.7% or $1.5M, whichever is greater</t>
  </si>
  <si>
    <t>Bad Debt Reserve (Actuals) - 0.5666868%</t>
  </si>
  <si>
    <t xml:space="preserve">Infrastructure Overhead (A&amp;F) - Fixed </t>
  </si>
  <si>
    <t>ULCI   Hold FY23 Value * 4.14% avg inflation for CY23</t>
  </si>
  <si>
    <t xml:space="preserve">Return to Generating Units - 54.5028303% of Total Recovery </t>
  </si>
  <si>
    <t>Speed Type</t>
  </si>
  <si>
    <t>Cost Center</t>
  </si>
  <si>
    <t>FY23 IDC Estimate</t>
  </si>
  <si>
    <t>Credit Dept Return</t>
  </si>
  <si>
    <t>Credit College Return</t>
  </si>
  <si>
    <t>Tenure College Return</t>
  </si>
  <si>
    <t>FY23 F&amp;A Recovered</t>
  </si>
  <si>
    <t>Varadarajan</t>
  </si>
  <si>
    <t>Quaini</t>
  </si>
  <si>
    <t>Thakur</t>
  </si>
  <si>
    <t>Salim</t>
  </si>
  <si>
    <t>Song</t>
  </si>
  <si>
    <t>Redfern</t>
  </si>
  <si>
    <t>Otteson</t>
  </si>
  <si>
    <t>Khator</t>
  </si>
  <si>
    <t>Guo</t>
  </si>
  <si>
    <t>Das</t>
  </si>
  <si>
    <t>Boini</t>
  </si>
  <si>
    <t>Gurkin</t>
  </si>
  <si>
    <t>Merchant</t>
  </si>
  <si>
    <t>FY23 Net IDC Return</t>
  </si>
  <si>
    <t>March 2024 TrueUp Post</t>
  </si>
  <si>
    <t xml:space="preserve"> </t>
  </si>
  <si>
    <t>ACADEMIC AFFAIRS/PROVOST</t>
  </si>
  <si>
    <t xml:space="preserve">Senior V.P. for Academic Affairs and Provost   </t>
  </si>
  <si>
    <t>2091-H0005-B0810-NA</t>
  </si>
  <si>
    <t>Academic and Faculty Affairs</t>
  </si>
  <si>
    <t>2091-H0443-B1327-NA</t>
  </si>
  <si>
    <t>UH Global</t>
  </si>
  <si>
    <t>Adv Comm Engage &amp; Svc Inst</t>
  </si>
  <si>
    <t>2091-H0700-B2223-NA</t>
  </si>
  <si>
    <t>PRESIDENT</t>
  </si>
  <si>
    <t>President</t>
  </si>
  <si>
    <t>2091-H0001-B1152-NA</t>
  </si>
  <si>
    <t>UH Population Health</t>
  </si>
  <si>
    <t>2091-H0307-B2320-NA</t>
  </si>
  <si>
    <t>CT BAUER COLLEGE OF BUSINESS</t>
  </si>
  <si>
    <t>Dean Business Administration</t>
  </si>
  <si>
    <t>2091-H0041-B1181-NA</t>
  </si>
  <si>
    <t>Decision and Information Science</t>
  </si>
  <si>
    <t>2091-H0050-B1191-NA</t>
  </si>
  <si>
    <t>Management</t>
  </si>
  <si>
    <t>2091-H0048-B1187-NA</t>
  </si>
  <si>
    <t>Marketing</t>
  </si>
  <si>
    <t>2091-H0049-B1195-NA</t>
  </si>
  <si>
    <t>SBDC</t>
  </si>
  <si>
    <t>2091-H0053-B1201-NA</t>
  </si>
  <si>
    <t>Wolff Ctr for Entrepreneurship</t>
  </si>
  <si>
    <t>2091-H0056-B2335-NA</t>
  </si>
  <si>
    <t>COLLEGE OF THE ARTS</t>
  </si>
  <si>
    <t>Dean College of the Arts</t>
  </si>
  <si>
    <t>2091-H0594-B0126-NA</t>
  </si>
  <si>
    <t>EDUCATION</t>
  </si>
  <si>
    <t xml:space="preserve">Dean, Education                                   </t>
  </si>
  <si>
    <t>2091-H0058-B1205-NA</t>
  </si>
  <si>
    <t>Curriculum/Instruction</t>
  </si>
  <si>
    <t>2091-H0062-B1215-NA</t>
  </si>
  <si>
    <t>Educational Leadership</t>
  </si>
  <si>
    <t>2091-H0524-B0281-NA</t>
  </si>
  <si>
    <t>Psych, Health &amp; Learning Sciences</t>
  </si>
  <si>
    <t>2091-H0064-B1219-NA</t>
  </si>
  <si>
    <t>ENGINEERING</t>
  </si>
  <si>
    <t xml:space="preserve">Dean, Engineering                                 </t>
  </si>
  <si>
    <t>2091-H0066-B0862-NA</t>
  </si>
  <si>
    <t>Biomedical Engineering</t>
  </si>
  <si>
    <t>2091-H0071-B3793-NA</t>
  </si>
  <si>
    <t>Integrated Bio &amp; Nano System</t>
  </si>
  <si>
    <t>2091-H0467-B3537-NA</t>
  </si>
  <si>
    <t xml:space="preserve">Chemical Engineering                              </t>
  </si>
  <si>
    <t>2091-H0067-B0864-NA</t>
  </si>
  <si>
    <t>Ctr for Innovative Grouting</t>
  </si>
  <si>
    <t>2091-H0069-B0919-NA</t>
  </si>
  <si>
    <t xml:space="preserve">Civil Engineering                                 </t>
  </si>
  <si>
    <t>2091-H0068-B0882-NA</t>
  </si>
  <si>
    <t xml:space="preserve">Electrical Engineering                            </t>
  </si>
  <si>
    <t>2091-H0070-B0886-NA</t>
  </si>
  <si>
    <t>Eng UG Program</t>
  </si>
  <si>
    <t>2091-H0076-B0423-NA</t>
  </si>
  <si>
    <t xml:space="preserve">Industrial Engineering                            </t>
  </si>
  <si>
    <t>2091-H0072-B0892-NA</t>
  </si>
  <si>
    <t xml:space="preserve">Mechanical Engineering                            </t>
  </si>
  <si>
    <t>2091-H0073-B0896-NA</t>
  </si>
  <si>
    <t>Nat'l Center for Airborne Laser Mapping</t>
  </si>
  <si>
    <t>2091-H0541-B2218-NA</t>
  </si>
  <si>
    <t>Petroleum Engineering</t>
  </si>
  <si>
    <t>2091-H0591-B0686-NA</t>
  </si>
  <si>
    <t>Nanosystem Manufacturing Center</t>
  </si>
  <si>
    <t>LIBRARY</t>
  </si>
  <si>
    <t>University Libraries</t>
  </si>
  <si>
    <t>2091-H0143-B0860-NA</t>
  </si>
  <si>
    <t>HONORS</t>
  </si>
  <si>
    <t>Dean, Honors College</t>
  </si>
  <si>
    <t>2091-H0078-B2877-NA</t>
  </si>
  <si>
    <t>HOBBY SCHOOL</t>
  </si>
  <si>
    <t>Hobby School</t>
  </si>
  <si>
    <t>2091-H0128-B1149-NA</t>
  </si>
  <si>
    <t>LIBERAL ARTS AND SOCIAL SCIENCES</t>
  </si>
  <si>
    <t>Dean, CLASS</t>
  </si>
  <si>
    <t>2091-H0082-B0921-NA</t>
  </si>
  <si>
    <t>Center for Public History</t>
  </si>
  <si>
    <t>Budget to Dean, CLASS cost center</t>
  </si>
  <si>
    <t>African-American Studies</t>
  </si>
  <si>
    <t>2091-H0094-B0941-NA</t>
  </si>
  <si>
    <t>Arte Publico Press</t>
  </si>
  <si>
    <t>2091-H0093-B1613-NA</t>
  </si>
  <si>
    <t>Communication</t>
  </si>
  <si>
    <t>2091-H0084-B2233-NA</t>
  </si>
  <si>
    <t>Communication Disorders</t>
  </si>
  <si>
    <t>2091-H0087-B4387-NA</t>
  </si>
  <si>
    <t>Economics</t>
  </si>
  <si>
    <t>2091-H0122-B1107-NA</t>
  </si>
  <si>
    <t>English</t>
  </si>
  <si>
    <t>2091-H0086-B0929-NA</t>
  </si>
  <si>
    <t xml:space="preserve">Hispanic Studies </t>
  </si>
  <si>
    <t>2091-H0504-B3701-NA</t>
  </si>
  <si>
    <t xml:space="preserve">Health and Human Performance                      </t>
  </si>
  <si>
    <t>2091-H0065-B1223-NA</t>
  </si>
  <si>
    <t>History</t>
  </si>
  <si>
    <t>2091-H0089-B0933-NA</t>
  </si>
  <si>
    <t>Philosophy</t>
  </si>
  <si>
    <t>2091-H0091-B1640-NA</t>
  </si>
  <si>
    <t>Political Science</t>
  </si>
  <si>
    <t>2091-H0124-B1111-NA</t>
  </si>
  <si>
    <t xml:space="preserve">Psychology                                        </t>
  </si>
  <si>
    <t>2091-H0125-B1117-NA</t>
  </si>
  <si>
    <t>Sociology</t>
  </si>
  <si>
    <t>2091-H0126-B1137-NA</t>
  </si>
  <si>
    <t>TORC</t>
  </si>
  <si>
    <t>2091-H0065-B4422-NA</t>
  </si>
  <si>
    <t>LAW</t>
  </si>
  <si>
    <t xml:space="preserve">Dean, Law </t>
  </si>
  <si>
    <t>2091-H0098-B1177-NA</t>
  </si>
  <si>
    <t>2091-H0042-B1229-NA</t>
  </si>
  <si>
    <t>MEDICINE</t>
  </si>
  <si>
    <t>Dean, Medicine</t>
  </si>
  <si>
    <t>2091-H0621-B1988-NA</t>
  </si>
  <si>
    <t>Behavorial &amp; Social Sciences</t>
  </si>
  <si>
    <t>Biomedical Sciences</t>
  </si>
  <si>
    <t>Clinical Sciences</t>
  </si>
  <si>
    <t>Community Health</t>
  </si>
  <si>
    <t>Health System and Population Science</t>
  </si>
  <si>
    <t>Medical Education</t>
  </si>
  <si>
    <t>NATURAL SCIENCES AND MATHEMATICS</t>
  </si>
  <si>
    <t xml:space="preserve">Dean, Natural Sciences and Mathematics            </t>
  </si>
  <si>
    <t>2091-H0102-B0945-NA</t>
  </si>
  <si>
    <t xml:space="preserve">Biology/Biochemistry                                           </t>
  </si>
  <si>
    <t>2091-H0104-B0951-NA</t>
  </si>
  <si>
    <t>Biology of Behavior Inst</t>
  </si>
  <si>
    <t>2091-H0552-B2720-NA</t>
  </si>
  <si>
    <t>CNRCS</t>
  </si>
  <si>
    <t>2091-H0515-B3766-NA</t>
  </si>
  <si>
    <t xml:space="preserve">Chemistry                                         </t>
  </si>
  <si>
    <t>2091-H0107-B0991-NA</t>
  </si>
  <si>
    <t xml:space="preserve">Computer Science                                  </t>
  </si>
  <si>
    <t>2091-H0108-B1011-NA</t>
  </si>
  <si>
    <t>Earth &amp; Atmospheric Science</t>
  </si>
  <si>
    <t>2091-H0109-B1023-NA</t>
  </si>
  <si>
    <t>Houston Coastal Center</t>
  </si>
  <si>
    <t>2091-H0271-B4473-NA</t>
  </si>
  <si>
    <t>Inst Climate &amp; Atmospheric Sci</t>
  </si>
  <si>
    <t>2091-H0429-B1667-NA</t>
  </si>
  <si>
    <t xml:space="preserve">Mathematics                                       </t>
  </si>
  <si>
    <t>2091-H0110-B1031-NA</t>
  </si>
  <si>
    <t xml:space="preserve">Physics                                           </t>
  </si>
  <si>
    <t>2091-H0112-B1041-NA</t>
  </si>
  <si>
    <t>NURSING</t>
  </si>
  <si>
    <t>Dean, Nursing</t>
  </si>
  <si>
    <t>2091-H0586-B2224-NA</t>
  </si>
  <si>
    <t>OPTOMETRY</t>
  </si>
  <si>
    <t>Dean, Optometry</t>
  </si>
  <si>
    <t>2091-H0113-B1161-NA</t>
  </si>
  <si>
    <t>Optometry Vision Sciences</t>
  </si>
  <si>
    <t>PHARMACY</t>
  </si>
  <si>
    <t xml:space="preserve">Dean, Pharmacy                                    </t>
  </si>
  <si>
    <t>2091-H0116-B1067-NA</t>
  </si>
  <si>
    <t>Pharm Prac &amp; Trans Research</t>
  </si>
  <si>
    <t>2091-H0118-B1097-NA</t>
  </si>
  <si>
    <t>Inst Community Health</t>
  </si>
  <si>
    <t>2091-H0501-B1844-NA</t>
  </si>
  <si>
    <t>Pharmaceutical Health Outcomes &amp; Policy</t>
  </si>
  <si>
    <t>2091-H0571-B0283-NA</t>
  </si>
  <si>
    <t>Inst Drug Education/Research</t>
  </si>
  <si>
    <t>2091-H0422-B1621-NA</t>
  </si>
  <si>
    <t>Premier Center</t>
  </si>
  <si>
    <t>2091-H0119-B1987-NA</t>
  </si>
  <si>
    <t>Heart/Kidney Institute</t>
  </si>
  <si>
    <t>2091-H0117-B1079-NA</t>
  </si>
  <si>
    <t xml:space="preserve">Pharmacological and Pharmaceutical Sciences       </t>
  </si>
  <si>
    <t>2091-H0117-B1069-NA</t>
  </si>
  <si>
    <t>SOCIAL WORK</t>
  </si>
  <si>
    <t>Dean, Social Work</t>
  </si>
  <si>
    <t>2091-H0129-B1169-NA</t>
  </si>
  <si>
    <t>GCSW Research Center Support</t>
  </si>
  <si>
    <t>2091-H0130-B1171-NA</t>
  </si>
  <si>
    <t>Mental Health Rites</t>
  </si>
  <si>
    <t>2091-H0131-B1171-NA</t>
  </si>
  <si>
    <t>Latina Maternal and Family Health</t>
  </si>
  <si>
    <t>2091-H0464-B1171-NA</t>
  </si>
  <si>
    <t>Center Drug/Social Policy Research</t>
  </si>
  <si>
    <t>2091-H0508-B1171-NA</t>
  </si>
  <si>
    <t>Child &amp; Family for Innovative Research</t>
  </si>
  <si>
    <t>2091-H0509-B1171-NA</t>
  </si>
  <si>
    <t>ENGINEERING - DIVISION OF TECHNOLOGY</t>
  </si>
  <si>
    <t>Dean, Engineering</t>
  </si>
  <si>
    <t>2091-H0136-B1151-NA</t>
  </si>
  <si>
    <t>Center for Information Security, Research &amp; Education</t>
  </si>
  <si>
    <t>2091-H0554-B4472-NA</t>
  </si>
  <si>
    <t>Ctr Life Sciences Technology</t>
  </si>
  <si>
    <t>2091-H0468-B4430-NA</t>
  </si>
  <si>
    <t>Construction Mgmt</t>
  </si>
  <si>
    <t>2091-H0559-B0580-NA</t>
  </si>
  <si>
    <t>Engineering Technology</t>
  </si>
  <si>
    <t>2091-H0139-B1674-NA</t>
  </si>
  <si>
    <t>Information/Logistics Technology</t>
  </si>
  <si>
    <t>2091-H0137-B1673-NA</t>
  </si>
  <si>
    <t>Human Development/Consumer Sci</t>
  </si>
  <si>
    <t>2091-H0140-B1675-NA</t>
  </si>
  <si>
    <t>STUDENT AFFAIRS</t>
  </si>
  <si>
    <t xml:space="preserve">Vice President, Student Affairs                   </t>
  </si>
  <si>
    <t>2091-H0205-B0854-NA</t>
  </si>
  <si>
    <t>Children's Learning Center</t>
  </si>
  <si>
    <t>2091-H0229-B0854-NA</t>
  </si>
  <si>
    <t>ARCHITECTURE</t>
  </si>
  <si>
    <t>Dean, Architecture</t>
  </si>
  <si>
    <t>2091-H0024-B1173-NA</t>
  </si>
  <si>
    <t>Community Design Center Susan Rogers</t>
  </si>
  <si>
    <t>2091-H0574-B1986-NA</t>
  </si>
  <si>
    <t>GLOBAL HOSPITALITY LEADERSHIP</t>
  </si>
  <si>
    <t>Dean, Global Hospitality Leadership</t>
  </si>
  <si>
    <t>2091-H0081-B1165-NA</t>
  </si>
  <si>
    <t>UH ENERGY AND INNOVATION</t>
  </si>
  <si>
    <t>UH Energy</t>
  </si>
  <si>
    <t>2091-H0567-B0581-NA</t>
  </si>
  <si>
    <t>VC/VP for Research</t>
  </si>
  <si>
    <t>2091-H0233-B0818-NA</t>
  </si>
  <si>
    <t>Hold on Return</t>
  </si>
  <si>
    <t xml:space="preserve">ESTIMATED TOTAL DISTRIBUTION </t>
  </si>
  <si>
    <t>Estimated IDC Retained for Research Initiatives</t>
  </si>
  <si>
    <t>IDC Retained by Administration</t>
  </si>
  <si>
    <t>Estimated IDC Research Core Iniatiatives</t>
  </si>
  <si>
    <t>Estimated IDC Bad Debt</t>
  </si>
  <si>
    <t>Estimated IDC ULCI Initiatives</t>
  </si>
  <si>
    <t>ESTIMATED TOTAL IDC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</si>
</sst>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ptos Narrow"/>
      <family val="2"/>
      <scheme val="minor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EA4"/>
        <bgColor indexed="64"/>
      </patternFill>
    </fill>
    <fill>
      <patternFill patternType="solid">
        <fgColor rgb="FF00F26D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4" fillId="0" borderId="0" xfId="1" applyFont="1"/>
    <xf numFmtId="8" fontId="3" fillId="0" borderId="0" xfId="0" applyNumberFormat="1" applyFont="1" applyAlignment="1">
      <alignment horizontal="center"/>
    </xf>
    <xf numFmtId="8" fontId="3" fillId="0" borderId="0" xfId="0" applyNumberFormat="1" applyFont="1"/>
    <xf numFmtId="8" fontId="2" fillId="0" borderId="0" xfId="1" applyNumberFormat="1" applyFont="1"/>
    <xf numFmtId="8" fontId="3" fillId="0" borderId="0" xfId="1" applyNumberFormat="1" applyFont="1"/>
    <xf numFmtId="44" fontId="2" fillId="0" borderId="0" xfId="1" applyFont="1"/>
    <xf numFmtId="44" fontId="3" fillId="0" borderId="0" xfId="1" applyFont="1"/>
    <xf numFmtId="44" fontId="3" fillId="0" borderId="0" xfId="1" applyFont="1" applyAlignment="1">
      <alignment horizontal="center"/>
    </xf>
    <xf numFmtId="8" fontId="2" fillId="2" borderId="0" xfId="1" applyNumberFormat="1" applyFont="1" applyFill="1"/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8" fontId="6" fillId="3" borderId="1" xfId="2" applyNumberFormat="1" applyFont="1" applyFill="1" applyBorder="1" applyAlignment="1">
      <alignment horizontal="center" wrapText="1"/>
    </xf>
    <xf numFmtId="8" fontId="6" fillId="0" borderId="2" xfId="1" applyNumberFormat="1" applyFont="1" applyFill="1" applyBorder="1" applyAlignment="1">
      <alignment horizontal="center" wrapText="1"/>
    </xf>
    <xf numFmtId="8" fontId="6" fillId="0" borderId="1" xfId="1" applyNumberFormat="1" applyFont="1" applyBorder="1" applyAlignment="1">
      <alignment horizontal="center" wrapText="1"/>
    </xf>
    <xf numFmtId="8" fontId="5" fillId="2" borderId="3" xfId="1" applyNumberFormat="1" applyFont="1" applyFill="1" applyBorder="1" applyAlignment="1">
      <alignment horizontal="center"/>
    </xf>
    <xf numFmtId="8" fontId="5" fillId="2" borderId="4" xfId="1" applyNumberFormat="1" applyFont="1" applyFill="1" applyBorder="1" applyAlignment="1">
      <alignment horizontal="center"/>
    </xf>
    <xf numFmtId="8" fontId="5" fillId="2" borderId="5" xfId="1" applyNumberFormat="1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 wrapText="1"/>
    </xf>
    <xf numFmtId="6" fontId="6" fillId="5" borderId="1" xfId="2" applyNumberFormat="1" applyFont="1" applyFill="1" applyBorder="1" applyAlignment="1">
      <alignment horizontal="center" wrapText="1"/>
    </xf>
    <xf numFmtId="8" fontId="2" fillId="0" borderId="0" xfId="1" applyNumberFormat="1" applyFont="1" applyBorder="1"/>
    <xf numFmtId="8" fontId="2" fillId="0" borderId="0" xfId="0" applyNumberFormat="1" applyFont="1"/>
    <xf numFmtId="8" fontId="7" fillId="0" borderId="0" xfId="1" applyNumberFormat="1" applyFont="1" applyBorder="1"/>
    <xf numFmtId="44" fontId="2" fillId="0" borderId="0" xfId="0" applyNumberFormat="1" applyFont="1"/>
    <xf numFmtId="8" fontId="3" fillId="0" borderId="6" xfId="0" applyNumberFormat="1" applyFont="1" applyBorder="1"/>
    <xf numFmtId="8" fontId="3" fillId="0" borderId="6" xfId="1" applyNumberFormat="1" applyFont="1" applyBorder="1"/>
    <xf numFmtId="44" fontId="3" fillId="0" borderId="6" xfId="1" applyFont="1" applyBorder="1"/>
    <xf numFmtId="0" fontId="2" fillId="0" borderId="0" xfId="3"/>
    <xf numFmtId="0" fontId="2" fillId="0" borderId="0" xfId="3" applyAlignment="1">
      <alignment horizontal="left"/>
    </xf>
    <xf numFmtId="8" fontId="2" fillId="0" borderId="0" xfId="0" applyNumberFormat="1" applyFont="1" applyAlignment="1">
      <alignment horizontal="right"/>
    </xf>
    <xf numFmtId="8" fontId="1" fillId="0" borderId="0" xfId="1" applyNumberFormat="1" applyFont="1" applyBorder="1"/>
    <xf numFmtId="0" fontId="2" fillId="0" borderId="0" xfId="0" applyFont="1" applyAlignment="1">
      <alignment vertical="center"/>
    </xf>
    <xf numFmtId="44" fontId="8" fillId="0" borderId="6" xfId="1" applyFont="1" applyBorder="1"/>
    <xf numFmtId="8" fontId="2" fillId="0" borderId="0" xfId="2" applyNumberFormat="1" applyFont="1"/>
    <xf numFmtId="0" fontId="2" fillId="0" borderId="0" xfId="4" applyFont="1" applyFill="1" applyAlignment="1" applyProtection="1"/>
    <xf numFmtId="0" fontId="2" fillId="0" borderId="0" xfId="4" applyFont="1" applyAlignment="1" applyProtection="1"/>
  </cellXfs>
  <cellStyles count="5">
    <cellStyle name="Comma 2" xfId="2" xr:uid="{C1533041-7EC2-4010-B9BE-C4E09C24E7C2}"/>
    <cellStyle name="Currency" xfId="1" builtinId="4"/>
    <cellStyle name="Hyperlink" xfId="4" builtinId="8"/>
    <cellStyle name="Normal" xfId="0" builtinId="0"/>
    <cellStyle name="Normal 2" xfId="3" xr:uid="{003C425E-06F0-485F-A6D8-7B2BA8B44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607E-B56C-4DA9-9E65-F508804F1F1B}">
  <sheetPr>
    <pageSetUpPr fitToPage="1"/>
  </sheetPr>
  <dimension ref="A1:AC204"/>
  <sheetViews>
    <sheetView tabSelected="1" zoomScaleNormal="100" workbookViewId="0">
      <pane ySplit="18" topLeftCell="A19" activePane="bottomLeft" state="frozen"/>
      <selection activeCell="A18" sqref="A18"/>
      <selection pane="bottomLeft" activeCell="Y12" sqref="Y12"/>
    </sheetView>
  </sheetViews>
  <sheetFormatPr defaultColWidth="9.140625" defaultRowHeight="12.75" outlineLevelCol="1" x14ac:dyDescent="0.2"/>
  <cols>
    <col min="1" max="1" width="58.28515625" style="2" customWidth="1"/>
    <col min="2" max="2" width="2.42578125" style="2" customWidth="1"/>
    <col min="3" max="3" width="16.7109375" style="2" customWidth="1"/>
    <col min="4" max="4" width="22.85546875" style="2" customWidth="1"/>
    <col min="5" max="5" width="15" style="28" bestFit="1" customWidth="1"/>
    <col min="6" max="6" width="14" style="7" bestFit="1" customWidth="1"/>
    <col min="7" max="7" width="14" style="8" hidden="1" customWidth="1" outlineLevel="1"/>
    <col min="8" max="9" width="17.5703125" style="8" hidden="1" customWidth="1" outlineLevel="1"/>
    <col min="10" max="10" width="15.7109375" style="8" customWidth="1" collapsed="1"/>
    <col min="11" max="11" width="14.28515625" style="8" hidden="1" customWidth="1" outlineLevel="1"/>
    <col min="12" max="12" width="14.42578125" style="8" hidden="1" customWidth="1" outlineLevel="1"/>
    <col min="13" max="13" width="12.7109375" style="8" hidden="1" customWidth="1" outlineLevel="1"/>
    <col min="14" max="14" width="9.140625" style="8" hidden="1" customWidth="1" outlineLevel="1"/>
    <col min="15" max="15" width="14" style="8" hidden="1" customWidth="1" outlineLevel="1"/>
    <col min="16" max="18" width="9.140625" style="8" hidden="1" customWidth="1" outlineLevel="1"/>
    <col min="19" max="19" width="14.85546875" style="8" hidden="1" customWidth="1" outlineLevel="1"/>
    <col min="20" max="20" width="9.28515625" style="8" hidden="1" customWidth="1" outlineLevel="1"/>
    <col min="21" max="23" width="9.140625" style="8" hidden="1" customWidth="1" outlineLevel="1"/>
    <col min="24" max="24" width="11.42578125" style="8" hidden="1" customWidth="1" outlineLevel="1"/>
    <col min="25" max="25" width="15.140625" style="9" bestFit="1" customWidth="1" collapsed="1"/>
    <col min="26" max="26" width="16.28515625" style="10" customWidth="1"/>
    <col min="27" max="27" width="15" style="11" bestFit="1" customWidth="1" collapsed="1"/>
    <col min="28" max="29" width="14.85546875" style="2" customWidth="1"/>
    <col min="30" max="16384" width="9.140625" style="2"/>
  </cols>
  <sheetData>
    <row r="1" spans="1:2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3" t="s">
        <v>3</v>
      </c>
      <c r="B5" s="4"/>
      <c r="C5" s="5">
        <v>30329770.850000001</v>
      </c>
      <c r="D5" s="4"/>
      <c r="E5" s="6"/>
    </row>
    <row r="6" spans="1:29" x14ac:dyDescent="0.2">
      <c r="A6" s="3" t="s">
        <v>4</v>
      </c>
      <c r="B6" s="4"/>
      <c r="C6" s="12">
        <v>0</v>
      </c>
      <c r="D6" s="4"/>
      <c r="E6" s="6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9" ht="15" x14ac:dyDescent="0.25">
      <c r="A7" s="3" t="s">
        <v>5</v>
      </c>
      <c r="B7" s="4"/>
      <c r="C7" s="5">
        <v>30329770.850000001</v>
      </c>
      <c r="D7" s="4"/>
      <c r="E7" s="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9" x14ac:dyDescent="0.2">
      <c r="A8" s="3"/>
      <c r="B8" s="4"/>
      <c r="C8" s="4"/>
      <c r="D8" s="4"/>
      <c r="E8" s="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9" x14ac:dyDescent="0.2">
      <c r="A9" s="3" t="s">
        <v>6</v>
      </c>
      <c r="B9" s="4"/>
      <c r="C9" s="4"/>
      <c r="D9" s="4"/>
      <c r="E9" s="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9" x14ac:dyDescent="0.2">
      <c r="A10" s="14" t="s">
        <v>7</v>
      </c>
      <c r="B10" s="4"/>
      <c r="C10" s="15">
        <f>C7*0.283</f>
        <v>8583325.1505500004</v>
      </c>
      <c r="D10" s="4"/>
      <c r="E10" s="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9" x14ac:dyDescent="0.2">
      <c r="A11" s="14" t="s">
        <v>8</v>
      </c>
      <c r="B11" s="4"/>
      <c r="C11" s="15">
        <f>C7*0.077</f>
        <v>2335392.3554500001</v>
      </c>
      <c r="D11" s="4"/>
      <c r="E11" s="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9" x14ac:dyDescent="0.2">
      <c r="A12" s="14" t="s">
        <v>9</v>
      </c>
      <c r="B12" s="4"/>
      <c r="C12" s="15">
        <f>C7*0.5666868%</f>
        <v>171874.8078771978</v>
      </c>
      <c r="D12" s="4"/>
      <c r="E12" s="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9" x14ac:dyDescent="0.2">
      <c r="A13" s="14" t="s">
        <v>10</v>
      </c>
      <c r="B13" s="4"/>
      <c r="C13" s="15">
        <v>1238909</v>
      </c>
      <c r="D13" s="4"/>
      <c r="E13" s="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9" x14ac:dyDescent="0.2">
      <c r="A14" s="14" t="s">
        <v>11</v>
      </c>
      <c r="B14" s="4"/>
      <c r="C14" s="15">
        <v>1469686</v>
      </c>
      <c r="D14" s="4"/>
      <c r="E14" s="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9" ht="23.25" customHeight="1" x14ac:dyDescent="0.2">
      <c r="A15" s="3" t="s">
        <v>12</v>
      </c>
      <c r="B15" s="4"/>
      <c r="C15" s="16">
        <f>C7-C10-C11-C12-C13-C14</f>
        <v>16530583.536122803</v>
      </c>
      <c r="D15" s="4"/>
      <c r="E15" s="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9" x14ac:dyDescent="0.2">
      <c r="A16" s="4"/>
      <c r="B16" s="4"/>
      <c r="C16" s="4"/>
      <c r="D16" s="4"/>
      <c r="E16" s="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9" ht="13.5" thickBot="1" x14ac:dyDescent="0.25">
      <c r="A17" s="17"/>
      <c r="B17" s="17"/>
      <c r="C17" s="17"/>
      <c r="D17" s="17"/>
      <c r="E17" s="7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9" ht="50.25" customHeight="1" thickBot="1" x14ac:dyDescent="0.4">
      <c r="C18" s="18" t="s">
        <v>13</v>
      </c>
      <c r="D18" s="18" t="s">
        <v>14</v>
      </c>
      <c r="E18" s="19" t="s">
        <v>15</v>
      </c>
      <c r="G18" s="20" t="s">
        <v>16</v>
      </c>
      <c r="H18" s="20" t="s">
        <v>17</v>
      </c>
      <c r="I18" s="20" t="s">
        <v>18</v>
      </c>
      <c r="J18" s="21" t="s">
        <v>19</v>
      </c>
      <c r="K18" s="22" t="s">
        <v>20</v>
      </c>
      <c r="L18" s="23" t="s">
        <v>21</v>
      </c>
      <c r="M18" s="23" t="s">
        <v>22</v>
      </c>
      <c r="N18" s="23" t="s">
        <v>23</v>
      </c>
      <c r="O18" s="23" t="s">
        <v>24</v>
      </c>
      <c r="P18" s="23" t="s">
        <v>25</v>
      </c>
      <c r="Q18" s="23" t="s">
        <v>21</v>
      </c>
      <c r="R18" s="23" t="s">
        <v>26</v>
      </c>
      <c r="S18" s="23" t="s">
        <v>27</v>
      </c>
      <c r="T18" s="23" t="s">
        <v>28</v>
      </c>
      <c r="U18" s="23" t="s">
        <v>29</v>
      </c>
      <c r="V18" s="23" t="s">
        <v>30</v>
      </c>
      <c r="W18" s="23" t="s">
        <v>31</v>
      </c>
      <c r="X18" s="24" t="s">
        <v>32</v>
      </c>
      <c r="Z18" s="25" t="s">
        <v>33</v>
      </c>
      <c r="AB18" s="26" t="s">
        <v>34</v>
      </c>
    </row>
    <row r="19" spans="1:29" x14ac:dyDescent="0.2">
      <c r="E19" s="6" t="s">
        <v>35</v>
      </c>
      <c r="I19" s="27"/>
    </row>
    <row r="20" spans="1:29" x14ac:dyDescent="0.2">
      <c r="A20" s="17"/>
      <c r="C20" s="18"/>
      <c r="D20" s="18"/>
      <c r="E20" s="6"/>
      <c r="I20" s="27"/>
    </row>
    <row r="21" spans="1:29" x14ac:dyDescent="0.2">
      <c r="A21" s="17" t="s">
        <v>36</v>
      </c>
      <c r="C21" s="18"/>
      <c r="D21" s="18"/>
      <c r="I21" s="27"/>
    </row>
    <row r="22" spans="1:29" x14ac:dyDescent="0.2">
      <c r="A22" s="2" t="s">
        <v>37</v>
      </c>
      <c r="C22" s="2">
        <v>60760</v>
      </c>
      <c r="D22" s="2" t="s">
        <v>38</v>
      </c>
      <c r="E22" s="28">
        <v>10532.63</v>
      </c>
      <c r="G22" s="29">
        <v>2695.7088856808286</v>
      </c>
      <c r="H22" s="29">
        <v>7769.330649382262</v>
      </c>
      <c r="I22" s="27"/>
      <c r="J22" s="8">
        <f>SUM(G22:I22)</f>
        <v>10465.03953506309</v>
      </c>
      <c r="S22" s="8">
        <v>27303.69</v>
      </c>
      <c r="Z22" s="10">
        <f>SUM(J22:X22)</f>
        <v>37768.729535063088</v>
      </c>
      <c r="AB22" s="30">
        <f>Z22-E22</f>
        <v>27236.099535063091</v>
      </c>
    </row>
    <row r="23" spans="1:29" x14ac:dyDescent="0.2">
      <c r="A23" s="2" t="s">
        <v>39</v>
      </c>
      <c r="C23" s="2">
        <v>64090</v>
      </c>
      <c r="D23" s="2" t="s">
        <v>40</v>
      </c>
      <c r="E23" s="28">
        <v>0</v>
      </c>
      <c r="I23" s="27"/>
      <c r="J23" s="8">
        <f t="shared" ref="J23:J25" si="0">SUM(G23:I23)</f>
        <v>0</v>
      </c>
      <c r="Z23" s="10">
        <f t="shared" ref="Z23:Z87" si="1">SUM(J23:X23)</f>
        <v>0</v>
      </c>
      <c r="AB23" s="30">
        <f t="shared" ref="AB23:AB25" si="2">Z23-E23</f>
        <v>0</v>
      </c>
    </row>
    <row r="24" spans="1:29" x14ac:dyDescent="0.2">
      <c r="A24" s="2" t="s">
        <v>41</v>
      </c>
      <c r="C24" s="2">
        <v>60760</v>
      </c>
      <c r="D24" s="2" t="s">
        <v>38</v>
      </c>
      <c r="E24" s="28">
        <v>0</v>
      </c>
      <c r="I24" s="27"/>
      <c r="J24" s="8">
        <f t="shared" si="0"/>
        <v>0</v>
      </c>
      <c r="Z24" s="10">
        <f t="shared" si="1"/>
        <v>0</v>
      </c>
      <c r="AB24" s="30">
        <f t="shared" si="2"/>
        <v>0</v>
      </c>
    </row>
    <row r="25" spans="1:29" x14ac:dyDescent="0.2">
      <c r="A25" s="2" t="s">
        <v>42</v>
      </c>
      <c r="C25" s="2">
        <v>68224</v>
      </c>
      <c r="D25" s="2" t="s">
        <v>43</v>
      </c>
      <c r="E25" s="28">
        <v>1603.25</v>
      </c>
      <c r="G25" s="29">
        <v>3408.7651959766631</v>
      </c>
      <c r="I25" s="27"/>
      <c r="J25" s="8">
        <f t="shared" si="0"/>
        <v>3408.7651959766631</v>
      </c>
      <c r="Z25" s="10">
        <f t="shared" si="1"/>
        <v>3408.7651959766631</v>
      </c>
      <c r="AB25" s="30">
        <f t="shared" si="2"/>
        <v>1805.5151959766631</v>
      </c>
    </row>
    <row r="26" spans="1:29" ht="13.5" thickBot="1" x14ac:dyDescent="0.25">
      <c r="F26" s="31">
        <f>SUM(E22:E25)</f>
        <v>12135.88</v>
      </c>
      <c r="I26" s="27"/>
      <c r="Y26" s="32">
        <f>SUM(J22:J25)</f>
        <v>13873.804731039752</v>
      </c>
      <c r="AA26" s="33">
        <f>SUM(Z22:Z25)</f>
        <v>41177.494731039755</v>
      </c>
      <c r="AC26" s="33">
        <f>AA26-F26</f>
        <v>29041.614731039757</v>
      </c>
    </row>
    <row r="27" spans="1:29" x14ac:dyDescent="0.2">
      <c r="I27" s="27"/>
    </row>
    <row r="28" spans="1:29" x14ac:dyDescent="0.2">
      <c r="A28" s="17" t="s">
        <v>44</v>
      </c>
      <c r="C28" s="18"/>
      <c r="D28" s="18"/>
      <c r="E28" s="6"/>
      <c r="I28" s="27"/>
      <c r="AB28" s="30">
        <f t="shared" ref="AB28:AB30" si="3">Z28-E28</f>
        <v>0</v>
      </c>
    </row>
    <row r="29" spans="1:29" x14ac:dyDescent="0.2">
      <c r="A29" s="2" t="s">
        <v>45</v>
      </c>
      <c r="C29" s="34">
        <v>63048</v>
      </c>
      <c r="D29" s="35" t="s">
        <v>46</v>
      </c>
      <c r="E29" s="36">
        <v>0</v>
      </c>
      <c r="G29" s="8">
        <v>3172.08</v>
      </c>
      <c r="H29" s="27">
        <v>35704.620000000003</v>
      </c>
      <c r="I29" s="27"/>
      <c r="J29" s="8">
        <f t="shared" ref="J29:J30" si="4">SUM(G29:I29)</f>
        <v>38876.700000000004</v>
      </c>
      <c r="Z29" s="10">
        <f t="shared" si="1"/>
        <v>38876.700000000004</v>
      </c>
      <c r="AB29" s="30">
        <f t="shared" si="3"/>
        <v>38876.700000000004</v>
      </c>
    </row>
    <row r="30" spans="1:29" x14ac:dyDescent="0.2">
      <c r="A30" s="2" t="s">
        <v>47</v>
      </c>
      <c r="C30" s="34">
        <v>72288</v>
      </c>
      <c r="D30" s="35" t="s">
        <v>48</v>
      </c>
      <c r="E30" s="36">
        <v>0</v>
      </c>
      <c r="G30" s="29">
        <v>24881.55</v>
      </c>
      <c r="H30" s="29"/>
      <c r="I30" s="27"/>
      <c r="J30" s="8">
        <f t="shared" si="4"/>
        <v>24881.55</v>
      </c>
      <c r="Z30" s="10">
        <f t="shared" si="1"/>
        <v>24881.55</v>
      </c>
      <c r="AB30" s="30">
        <f t="shared" si="3"/>
        <v>24881.55</v>
      </c>
    </row>
    <row r="31" spans="1:29" ht="13.5" thickBot="1" x14ac:dyDescent="0.25">
      <c r="F31" s="31">
        <f>SUM(E29:E30)</f>
        <v>0</v>
      </c>
      <c r="I31" s="27"/>
      <c r="J31" s="29"/>
      <c r="Y31" s="32">
        <f>SUM(J29:J30)</f>
        <v>63758.25</v>
      </c>
      <c r="AA31" s="33">
        <f>SUM(Z28:Z30)</f>
        <v>63758.25</v>
      </c>
      <c r="AC31" s="33">
        <f>AA31-F31</f>
        <v>63758.25</v>
      </c>
    </row>
    <row r="32" spans="1:29" x14ac:dyDescent="0.2">
      <c r="I32" s="27"/>
    </row>
    <row r="33" spans="1:29" ht="15" x14ac:dyDescent="0.25">
      <c r="A33" s="17" t="s">
        <v>49</v>
      </c>
      <c r="I33" s="27"/>
      <c r="M33" s="37"/>
    </row>
    <row r="34" spans="1:29" x14ac:dyDescent="0.2">
      <c r="A34" s="2" t="s">
        <v>50</v>
      </c>
      <c r="C34" s="2">
        <v>60646</v>
      </c>
      <c r="D34" s="2" t="s">
        <v>51</v>
      </c>
      <c r="E34" s="28">
        <v>10984.13</v>
      </c>
      <c r="G34" s="29">
        <v>1612.1910169336172</v>
      </c>
      <c r="H34" s="8">
        <v>139334.98000000001</v>
      </c>
      <c r="I34" s="27"/>
      <c r="J34" s="8">
        <f t="shared" ref="J34:J39" si="5">SUM(G34:I34)</f>
        <v>140947.17101693363</v>
      </c>
      <c r="Z34" s="10">
        <f t="shared" si="1"/>
        <v>140947.17101693363</v>
      </c>
      <c r="AB34" s="30">
        <f t="shared" ref="AB34:AB39" si="6">Z34-E34</f>
        <v>129963.04101693362</v>
      </c>
    </row>
    <row r="35" spans="1:29" x14ac:dyDescent="0.2">
      <c r="A35" s="2" t="s">
        <v>52</v>
      </c>
      <c r="C35" s="2">
        <v>68287</v>
      </c>
      <c r="D35" s="2" t="s">
        <v>53</v>
      </c>
      <c r="E35" s="28">
        <v>1207.92</v>
      </c>
      <c r="G35" s="29">
        <v>891.11168508698029</v>
      </c>
      <c r="I35" s="27"/>
      <c r="J35" s="8">
        <f t="shared" si="5"/>
        <v>891.11168508698029</v>
      </c>
      <c r="Z35" s="10">
        <f t="shared" si="1"/>
        <v>891.11168508698029</v>
      </c>
      <c r="AB35" s="30">
        <f t="shared" si="6"/>
        <v>-316.80831491301979</v>
      </c>
    </row>
    <row r="36" spans="1:29" x14ac:dyDescent="0.2">
      <c r="A36" s="2" t="s">
        <v>54</v>
      </c>
      <c r="C36" s="2">
        <v>60648</v>
      </c>
      <c r="D36" s="2" t="s">
        <v>55</v>
      </c>
      <c r="E36" s="28">
        <v>0</v>
      </c>
      <c r="I36" s="27"/>
      <c r="J36" s="8">
        <f t="shared" si="5"/>
        <v>0</v>
      </c>
      <c r="Z36" s="10">
        <f t="shared" si="1"/>
        <v>0</v>
      </c>
      <c r="AB36" s="30">
        <f t="shared" si="6"/>
        <v>0</v>
      </c>
    </row>
    <row r="37" spans="1:29" x14ac:dyDescent="0.2">
      <c r="A37" s="2" t="s">
        <v>56</v>
      </c>
      <c r="C37" s="2">
        <v>60649</v>
      </c>
      <c r="D37" s="2" t="s">
        <v>57</v>
      </c>
      <c r="E37" s="28">
        <v>0</v>
      </c>
      <c r="I37" s="27"/>
      <c r="J37" s="8">
        <f t="shared" si="5"/>
        <v>0</v>
      </c>
      <c r="Z37" s="10">
        <f t="shared" si="1"/>
        <v>0</v>
      </c>
      <c r="AB37" s="30">
        <f t="shared" si="6"/>
        <v>0</v>
      </c>
    </row>
    <row r="38" spans="1:29" x14ac:dyDescent="0.2">
      <c r="A38" s="2" t="s">
        <v>58</v>
      </c>
      <c r="C38" s="2">
        <v>60650</v>
      </c>
      <c r="D38" s="2" t="s">
        <v>59</v>
      </c>
      <c r="E38" s="28">
        <v>7422.43</v>
      </c>
      <c r="G38" s="29">
        <v>106974.18423662437</v>
      </c>
      <c r="I38" s="27"/>
      <c r="J38" s="8">
        <f t="shared" si="5"/>
        <v>106974.18423662437</v>
      </c>
      <c r="Z38" s="10">
        <f t="shared" si="1"/>
        <v>106974.18423662437</v>
      </c>
      <c r="AB38" s="30">
        <f t="shared" si="6"/>
        <v>99551.754236624372</v>
      </c>
    </row>
    <row r="39" spans="1:29" x14ac:dyDescent="0.2">
      <c r="A39" s="2" t="s">
        <v>60</v>
      </c>
      <c r="C39" s="2">
        <v>69956</v>
      </c>
      <c r="D39" s="2" t="s">
        <v>61</v>
      </c>
      <c r="E39" s="28">
        <v>0</v>
      </c>
      <c r="I39" s="27"/>
      <c r="J39" s="8">
        <f t="shared" si="5"/>
        <v>0</v>
      </c>
      <c r="Z39" s="10">
        <f t="shared" si="1"/>
        <v>0</v>
      </c>
      <c r="AB39" s="30">
        <f t="shared" si="6"/>
        <v>0</v>
      </c>
    </row>
    <row r="40" spans="1:29" ht="13.5" thickBot="1" x14ac:dyDescent="0.25">
      <c r="F40" s="31">
        <f>SUM(E34:E39)</f>
        <v>19614.48</v>
      </c>
      <c r="I40" s="27"/>
      <c r="Y40" s="32">
        <f>SUM(J34:J39)</f>
        <v>248812.46693864497</v>
      </c>
      <c r="AA40" s="33">
        <f>SUM(Z34:Z39)</f>
        <v>248812.46693864497</v>
      </c>
      <c r="AC40" s="33">
        <f>AA40-F40</f>
        <v>229197.98693864496</v>
      </c>
    </row>
    <row r="41" spans="1:29" x14ac:dyDescent="0.2">
      <c r="I41" s="27"/>
    </row>
    <row r="42" spans="1:29" x14ac:dyDescent="0.2">
      <c r="A42" s="17" t="s">
        <v>62</v>
      </c>
      <c r="I42" s="27"/>
    </row>
    <row r="43" spans="1:29" ht="15" x14ac:dyDescent="0.25">
      <c r="A43" s="2" t="s">
        <v>63</v>
      </c>
      <c r="C43" s="2">
        <v>60709</v>
      </c>
      <c r="D43" s="2" t="s">
        <v>64</v>
      </c>
      <c r="E43" s="28">
        <v>0</v>
      </c>
      <c r="G43" s="8">
        <v>4323.05</v>
      </c>
      <c r="H43" s="29">
        <v>5502.0589746944315</v>
      </c>
      <c r="I43" s="27"/>
      <c r="J43" s="8">
        <f t="shared" ref="J43" si="7">SUM(G43:I43)</f>
        <v>9825.1089746944308</v>
      </c>
      <c r="K43" s="37"/>
      <c r="Z43" s="10">
        <f t="shared" si="1"/>
        <v>9825.1089746944308</v>
      </c>
      <c r="AB43" s="30">
        <f t="shared" ref="AB43" si="8">Z43-E43</f>
        <v>9825.1089746944308</v>
      </c>
    </row>
    <row r="44" spans="1:29" ht="15.75" thickBot="1" x14ac:dyDescent="0.3">
      <c r="F44" s="31">
        <f>SUM(E43:E43)</f>
        <v>0</v>
      </c>
      <c r="I44" s="27"/>
      <c r="K44" s="37"/>
      <c r="Y44" s="32">
        <f>SUM(J43)</f>
        <v>9825.1089746944308</v>
      </c>
      <c r="AA44" s="33">
        <f>SUM(Z43)</f>
        <v>9825.1089746944308</v>
      </c>
      <c r="AC44" s="33">
        <f>AA44-F44</f>
        <v>9825.1089746944308</v>
      </c>
    </row>
    <row r="45" spans="1:29" x14ac:dyDescent="0.2">
      <c r="A45" s="17" t="s">
        <v>65</v>
      </c>
      <c r="I45" s="27"/>
      <c r="Z45" s="10">
        <f t="shared" si="1"/>
        <v>0</v>
      </c>
    </row>
    <row r="46" spans="1:29" x14ac:dyDescent="0.2">
      <c r="A46" s="2" t="s">
        <v>66</v>
      </c>
      <c r="C46" s="2">
        <v>60653</v>
      </c>
      <c r="D46" s="2" t="s">
        <v>67</v>
      </c>
      <c r="E46" s="28">
        <v>261218.76</v>
      </c>
      <c r="G46" s="29">
        <v>3929.3242898049862</v>
      </c>
      <c r="H46" s="29">
        <v>313138.29214514064</v>
      </c>
      <c r="I46" s="29">
        <v>215625.01094555858</v>
      </c>
      <c r="J46" s="8">
        <f t="shared" ref="J46:J49" si="9">SUM(G46:I46)</f>
        <v>532692.62738050416</v>
      </c>
      <c r="S46" s="8">
        <v>-4067.16</v>
      </c>
      <c r="Z46" s="10">
        <f>SUM(J46:X46)</f>
        <v>528625.46738050412</v>
      </c>
      <c r="AB46" s="30">
        <f t="shared" ref="AB46:AB49" si="10">Z46-E46</f>
        <v>267406.70738050411</v>
      </c>
    </row>
    <row r="47" spans="1:29" x14ac:dyDescent="0.2">
      <c r="A47" s="2" t="s">
        <v>68</v>
      </c>
      <c r="C47" s="34">
        <v>60652</v>
      </c>
      <c r="D47" s="34" t="s">
        <v>69</v>
      </c>
      <c r="E47" s="28">
        <v>14561.87</v>
      </c>
      <c r="G47" s="29">
        <v>65671.682039127947</v>
      </c>
      <c r="I47" s="27"/>
      <c r="J47" s="8">
        <f t="shared" si="9"/>
        <v>65671.682039127947</v>
      </c>
      <c r="Z47" s="10">
        <f>SUM(J47:X47)</f>
        <v>65671.682039127947</v>
      </c>
      <c r="AB47" s="30">
        <f t="shared" si="10"/>
        <v>51109.812039127944</v>
      </c>
    </row>
    <row r="48" spans="1:29" x14ac:dyDescent="0.2">
      <c r="A48" s="2" t="s">
        <v>70</v>
      </c>
      <c r="C48" s="2">
        <v>60654</v>
      </c>
      <c r="D48" s="2" t="s">
        <v>71</v>
      </c>
      <c r="E48" s="28">
        <v>20087.37</v>
      </c>
      <c r="G48" s="29">
        <v>50336.644499539158</v>
      </c>
      <c r="I48" s="27"/>
      <c r="J48" s="8">
        <f t="shared" si="9"/>
        <v>50336.644499539158</v>
      </c>
      <c r="S48" s="8">
        <v>-3195.62</v>
      </c>
      <c r="Z48" s="10">
        <f t="shared" si="1"/>
        <v>47141.024499539155</v>
      </c>
      <c r="AB48" s="30">
        <f t="shared" si="10"/>
        <v>27053.654499539156</v>
      </c>
    </row>
    <row r="49" spans="1:29" x14ac:dyDescent="0.2">
      <c r="A49" s="2" t="s">
        <v>72</v>
      </c>
      <c r="C49" s="2">
        <v>60656</v>
      </c>
      <c r="D49" s="2" t="s">
        <v>73</v>
      </c>
      <c r="E49" s="28">
        <v>71766.22</v>
      </c>
      <c r="G49" s="29">
        <v>126099.57871413849</v>
      </c>
      <c r="I49" s="27"/>
      <c r="J49" s="8">
        <f t="shared" si="9"/>
        <v>126099.57871413849</v>
      </c>
      <c r="Z49" s="10">
        <f t="shared" si="1"/>
        <v>126099.57871413849</v>
      </c>
      <c r="AB49" s="30">
        <f t="shared" si="10"/>
        <v>54333.358714138492</v>
      </c>
    </row>
    <row r="50" spans="1:29" ht="13.5" thickBot="1" x14ac:dyDescent="0.25">
      <c r="F50" s="31">
        <f>SUM(E46:E49)</f>
        <v>367634.22</v>
      </c>
      <c r="I50" s="27"/>
      <c r="Y50" s="32">
        <f>SUM(J46:J49)</f>
        <v>774800.53263330972</v>
      </c>
      <c r="AA50" s="33">
        <f>SUM(Z45:Z49)</f>
        <v>767537.75263330969</v>
      </c>
      <c r="AC50" s="33">
        <f>AA50-F50</f>
        <v>399903.53263330972</v>
      </c>
    </row>
    <row r="51" spans="1:29" x14ac:dyDescent="0.2">
      <c r="I51" s="27"/>
    </row>
    <row r="52" spans="1:29" x14ac:dyDescent="0.2">
      <c r="A52" s="17" t="s">
        <v>74</v>
      </c>
      <c r="I52" s="27"/>
    </row>
    <row r="53" spans="1:29" x14ac:dyDescent="0.2">
      <c r="A53" s="2" t="s">
        <v>75</v>
      </c>
      <c r="C53" s="2">
        <v>60719</v>
      </c>
      <c r="D53" s="2" t="s">
        <v>76</v>
      </c>
      <c r="E53" s="28">
        <v>1449796.35</v>
      </c>
      <c r="G53" s="29">
        <v>-545.23639480608551</v>
      </c>
      <c r="H53" s="29">
        <v>2810868.6497176131</v>
      </c>
      <c r="I53" s="29">
        <v>270755.7</v>
      </c>
      <c r="J53" s="8">
        <f t="shared" ref="J53:J65" si="11">SUM(G53:I53)</f>
        <v>3081079.113322807</v>
      </c>
      <c r="O53" s="8">
        <v>-1084.8900000000001</v>
      </c>
      <c r="S53" s="8">
        <v>-4587.01</v>
      </c>
      <c r="Z53" s="10">
        <f t="shared" si="1"/>
        <v>3075407.2133228071</v>
      </c>
      <c r="AB53" s="30">
        <f t="shared" ref="AB53:AB65" si="12">Z53-E53</f>
        <v>1625610.863322807</v>
      </c>
    </row>
    <row r="54" spans="1:29" x14ac:dyDescent="0.2">
      <c r="A54" s="2" t="s">
        <v>77</v>
      </c>
      <c r="B54" s="2" t="s">
        <v>35</v>
      </c>
      <c r="C54" s="2">
        <v>60712</v>
      </c>
      <c r="D54" s="2" t="s">
        <v>78</v>
      </c>
      <c r="E54" s="28">
        <v>252493.19</v>
      </c>
      <c r="G54" s="29">
        <v>502339.18361973681</v>
      </c>
      <c r="I54" s="27"/>
      <c r="J54" s="8">
        <f t="shared" si="11"/>
        <v>502339.18361973681</v>
      </c>
      <c r="S54" s="8">
        <v>-1201.3599999999999</v>
      </c>
      <c r="Z54" s="10">
        <f t="shared" si="1"/>
        <v>501137.82361973682</v>
      </c>
      <c r="AB54" s="30">
        <f t="shared" si="12"/>
        <v>248644.63361973682</v>
      </c>
    </row>
    <row r="55" spans="1:29" x14ac:dyDescent="0.2">
      <c r="A55" s="2" t="s">
        <v>79</v>
      </c>
      <c r="C55" s="2">
        <v>61434</v>
      </c>
      <c r="D55" s="38" t="s">
        <v>80</v>
      </c>
      <c r="E55" s="28">
        <v>5552.25</v>
      </c>
      <c r="G55" s="29">
        <v>6394.4350480503508</v>
      </c>
      <c r="I55" s="27"/>
      <c r="J55" s="8">
        <f t="shared" si="11"/>
        <v>6394.4350480503508</v>
      </c>
      <c r="Z55" s="10">
        <f t="shared" si="1"/>
        <v>6394.4350480503508</v>
      </c>
      <c r="AB55" s="30">
        <f t="shared" si="12"/>
        <v>842.18504805035082</v>
      </c>
    </row>
    <row r="56" spans="1:29" x14ac:dyDescent="0.2">
      <c r="A56" s="2" t="s">
        <v>81</v>
      </c>
      <c r="C56" s="2">
        <v>60716</v>
      </c>
      <c r="D56" s="2" t="s">
        <v>82</v>
      </c>
      <c r="E56" s="28">
        <v>247984.63</v>
      </c>
      <c r="G56" s="29">
        <v>554979.30412544974</v>
      </c>
      <c r="I56" s="27"/>
      <c r="J56" s="8">
        <f t="shared" si="11"/>
        <v>554979.30412544974</v>
      </c>
      <c r="Z56" s="10">
        <f t="shared" si="1"/>
        <v>554979.30412544974</v>
      </c>
      <c r="AB56" s="30">
        <f t="shared" si="12"/>
        <v>306994.67412544973</v>
      </c>
    </row>
    <row r="57" spans="1:29" x14ac:dyDescent="0.2">
      <c r="A57" s="2" t="s">
        <v>83</v>
      </c>
      <c r="C57" s="2">
        <v>60713</v>
      </c>
      <c r="D57" s="2" t="s">
        <v>84</v>
      </c>
      <c r="E57" s="28">
        <v>192.58</v>
      </c>
      <c r="I57" s="27"/>
      <c r="J57" s="8">
        <f t="shared" si="11"/>
        <v>0</v>
      </c>
      <c r="Z57" s="10">
        <f t="shared" si="1"/>
        <v>0</v>
      </c>
      <c r="AB57" s="30">
        <f t="shared" si="12"/>
        <v>-192.58</v>
      </c>
    </row>
    <row r="58" spans="1:29" x14ac:dyDescent="0.2">
      <c r="A58" s="2" t="s">
        <v>85</v>
      </c>
      <c r="C58" s="2">
        <v>60717</v>
      </c>
      <c r="D58" s="2" t="s">
        <v>86</v>
      </c>
      <c r="E58" s="28">
        <v>109409.04</v>
      </c>
      <c r="G58" s="29">
        <v>224093.14683914141</v>
      </c>
      <c r="J58" s="8">
        <f t="shared" si="11"/>
        <v>224093.14683914141</v>
      </c>
      <c r="Z58" s="10">
        <f t="shared" si="1"/>
        <v>224093.14683914141</v>
      </c>
      <c r="AB58" s="30">
        <f t="shared" si="12"/>
        <v>114684.10683914142</v>
      </c>
    </row>
    <row r="59" spans="1:29" x14ac:dyDescent="0.2">
      <c r="A59" s="2" t="s">
        <v>87</v>
      </c>
      <c r="C59" s="2">
        <v>60714</v>
      </c>
      <c r="D59" s="2" t="s">
        <v>88</v>
      </c>
      <c r="E59" s="28">
        <v>231314.52</v>
      </c>
      <c r="G59" s="29">
        <v>549303.69289542316</v>
      </c>
      <c r="I59" s="27"/>
      <c r="J59" s="8">
        <f t="shared" si="11"/>
        <v>549303.69289542316</v>
      </c>
      <c r="S59" s="8">
        <v>-1201.3599999999999</v>
      </c>
      <c r="Z59" s="10">
        <f t="shared" si="1"/>
        <v>548102.33289542317</v>
      </c>
      <c r="AB59" s="30">
        <f t="shared" si="12"/>
        <v>316787.81289542315</v>
      </c>
    </row>
    <row r="60" spans="1:29" x14ac:dyDescent="0.2">
      <c r="A60" s="2" t="s">
        <v>89</v>
      </c>
      <c r="C60" s="34">
        <v>62486</v>
      </c>
      <c r="D60" s="34" t="s">
        <v>90</v>
      </c>
      <c r="E60" s="28">
        <v>4110.5600000000004</v>
      </c>
      <c r="G60" s="29">
        <v>1832.3759152136001</v>
      </c>
      <c r="I60" s="27"/>
      <c r="J60" s="8">
        <f t="shared" si="11"/>
        <v>1832.3759152136001</v>
      </c>
      <c r="Z60" s="10">
        <f t="shared" si="1"/>
        <v>1832.3759152136001</v>
      </c>
      <c r="AB60" s="30">
        <f t="shared" si="12"/>
        <v>-2278.1840847864005</v>
      </c>
    </row>
    <row r="61" spans="1:29" x14ac:dyDescent="0.2">
      <c r="A61" s="2" t="s">
        <v>91</v>
      </c>
      <c r="C61" s="2">
        <v>60720</v>
      </c>
      <c r="D61" s="2" t="s">
        <v>92</v>
      </c>
      <c r="E61" s="28">
        <v>7131.95</v>
      </c>
      <c r="G61" s="29">
        <v>26574.790635285935</v>
      </c>
      <c r="I61" s="27"/>
      <c r="J61" s="8">
        <f t="shared" si="11"/>
        <v>26574.790635285935</v>
      </c>
      <c r="Z61" s="10">
        <f t="shared" si="1"/>
        <v>26574.790635285935</v>
      </c>
      <c r="AB61" s="30">
        <f t="shared" si="12"/>
        <v>19442.840635285935</v>
      </c>
    </row>
    <row r="62" spans="1:29" x14ac:dyDescent="0.2">
      <c r="A62" s="2" t="s">
        <v>93</v>
      </c>
      <c r="C62" s="2">
        <v>60721</v>
      </c>
      <c r="D62" s="2" t="s">
        <v>94</v>
      </c>
      <c r="E62" s="28">
        <v>105981.62</v>
      </c>
      <c r="G62" s="29">
        <v>224690.97674793354</v>
      </c>
      <c r="I62" s="27"/>
      <c r="J62" s="8">
        <f t="shared" si="11"/>
        <v>224690.97674793354</v>
      </c>
      <c r="O62" s="8">
        <v>-852.41</v>
      </c>
      <c r="S62" s="8">
        <v>-1201.3599999999999</v>
      </c>
      <c r="Z62" s="10">
        <f t="shared" si="1"/>
        <v>222637.20674793355</v>
      </c>
      <c r="AB62" s="30">
        <f t="shared" si="12"/>
        <v>116655.58674793356</v>
      </c>
    </row>
    <row r="63" spans="1:29" x14ac:dyDescent="0.2">
      <c r="A63" s="2" t="s">
        <v>95</v>
      </c>
      <c r="C63" s="2">
        <v>60722</v>
      </c>
      <c r="D63" s="2" t="s">
        <v>96</v>
      </c>
      <c r="E63" s="28">
        <v>43555.63</v>
      </c>
      <c r="G63" s="29">
        <v>59107.138142700671</v>
      </c>
      <c r="I63" s="27"/>
      <c r="J63" s="8">
        <f t="shared" si="11"/>
        <v>59107.138142700671</v>
      </c>
      <c r="Z63" s="10">
        <f t="shared" si="1"/>
        <v>59107.138142700671</v>
      </c>
      <c r="AB63" s="30">
        <f t="shared" si="12"/>
        <v>15551.508142700673</v>
      </c>
    </row>
    <row r="64" spans="1:29" x14ac:dyDescent="0.2">
      <c r="A64" s="2" t="s">
        <v>97</v>
      </c>
      <c r="C64" s="2">
        <v>60723</v>
      </c>
      <c r="D64" s="2" t="s">
        <v>98</v>
      </c>
      <c r="E64" s="28">
        <v>23267.119999999999</v>
      </c>
      <c r="G64" s="29">
        <v>43332.066873009258</v>
      </c>
      <c r="I64" s="27"/>
      <c r="J64" s="8">
        <f t="shared" si="11"/>
        <v>43332.066873009258</v>
      </c>
      <c r="Z64" s="10">
        <f t="shared" si="1"/>
        <v>43332.066873009258</v>
      </c>
      <c r="AB64" s="30">
        <f t="shared" si="12"/>
        <v>20064.946873009259</v>
      </c>
    </row>
    <row r="65" spans="1:29" x14ac:dyDescent="0.2">
      <c r="A65" s="2" t="s">
        <v>99</v>
      </c>
      <c r="C65" s="2">
        <v>60714</v>
      </c>
      <c r="D65" s="2" t="s">
        <v>88</v>
      </c>
      <c r="E65" s="28">
        <v>4475.93</v>
      </c>
      <c r="G65" s="29">
        <v>16437.778902414157</v>
      </c>
      <c r="I65" s="27"/>
      <c r="J65" s="8">
        <f t="shared" si="11"/>
        <v>16437.778902414157</v>
      </c>
      <c r="Z65" s="10">
        <f t="shared" si="1"/>
        <v>16437.778902414157</v>
      </c>
      <c r="AB65" s="30">
        <f t="shared" si="12"/>
        <v>11961.848902414156</v>
      </c>
    </row>
    <row r="66" spans="1:29" x14ac:dyDescent="0.2">
      <c r="I66" s="27"/>
    </row>
    <row r="67" spans="1:29" ht="13.5" thickBot="1" x14ac:dyDescent="0.25">
      <c r="F67" s="31">
        <f>SUM(E53:E65)</f>
        <v>2485265.3700000006</v>
      </c>
      <c r="I67" s="27"/>
      <c r="Y67" s="32">
        <f>SUM(J53:J66)</f>
        <v>5290164.0030671656</v>
      </c>
      <c r="AA67" s="33">
        <f>SUM(Z53:Z65)</f>
        <v>5280035.613067165</v>
      </c>
      <c r="AC67" s="33">
        <f>AA67-F67</f>
        <v>2794770.2430671644</v>
      </c>
    </row>
    <row r="68" spans="1:29" x14ac:dyDescent="0.2">
      <c r="I68" s="27"/>
    </row>
    <row r="69" spans="1:29" x14ac:dyDescent="0.2">
      <c r="A69" s="17" t="s">
        <v>100</v>
      </c>
      <c r="I69" s="27"/>
    </row>
    <row r="70" spans="1:29" x14ac:dyDescent="0.2">
      <c r="A70" s="2" t="s">
        <v>101</v>
      </c>
      <c r="C70" s="2">
        <v>60746</v>
      </c>
      <c r="D70" s="2" t="s">
        <v>102</v>
      </c>
      <c r="E70" s="28">
        <v>0</v>
      </c>
      <c r="G70" s="29">
        <v>8091.1762500354725</v>
      </c>
      <c r="H70" s="29">
        <v>10297.860681863327</v>
      </c>
      <c r="I70" s="27"/>
      <c r="J70" s="8">
        <f t="shared" ref="J70" si="13">SUM(G70:I70)</f>
        <v>18389.036931898801</v>
      </c>
      <c r="Z70" s="10">
        <f t="shared" si="1"/>
        <v>18389.036931898801</v>
      </c>
      <c r="AB70" s="30">
        <f t="shared" ref="AB70" si="14">Z70-E70</f>
        <v>18389.036931898801</v>
      </c>
    </row>
    <row r="71" spans="1:29" ht="13.5" thickBot="1" x14ac:dyDescent="0.25">
      <c r="F71" s="31">
        <f>SUM(E70:E70)</f>
        <v>0</v>
      </c>
      <c r="I71" s="27"/>
      <c r="Y71" s="32">
        <f>SUM(J70)</f>
        <v>18389.036931898801</v>
      </c>
      <c r="AA71" s="33">
        <f>SUM(Z70)</f>
        <v>18389.036931898801</v>
      </c>
      <c r="AC71" s="33">
        <f>AA71-F71</f>
        <v>18389.036931898801</v>
      </c>
    </row>
    <row r="72" spans="1:29" x14ac:dyDescent="0.2">
      <c r="I72" s="27"/>
    </row>
    <row r="73" spans="1:29" x14ac:dyDescent="0.2">
      <c r="A73" s="17" t="s">
        <v>103</v>
      </c>
      <c r="I73" s="27"/>
    </row>
    <row r="74" spans="1:29" x14ac:dyDescent="0.2">
      <c r="A74" s="2" t="s">
        <v>104</v>
      </c>
      <c r="C74" s="2">
        <v>60745</v>
      </c>
      <c r="D74" s="2" t="s">
        <v>105</v>
      </c>
      <c r="E74" s="28">
        <v>5063.3</v>
      </c>
      <c r="G74" s="29">
        <v>22782.55573395246</v>
      </c>
      <c r="H74" s="29">
        <v>28995.9800250304</v>
      </c>
      <c r="I74" s="27">
        <v>49117.75</v>
      </c>
      <c r="J74" s="8">
        <f t="shared" ref="J74" si="15">SUM(G74:I74)</f>
        <v>100896.28575898286</v>
      </c>
      <c r="Z74" s="10">
        <f t="shared" si="1"/>
        <v>100896.28575898286</v>
      </c>
      <c r="AB74" s="30">
        <f t="shared" ref="AB74" si="16">Z74-E74</f>
        <v>95832.985758982861</v>
      </c>
    </row>
    <row r="75" spans="1:29" ht="13.5" thickBot="1" x14ac:dyDescent="0.25">
      <c r="F75" s="31">
        <f>SUM(E74:E74)</f>
        <v>5063.3</v>
      </c>
      <c r="I75" s="27"/>
      <c r="Y75" s="32">
        <f>SUM(J74)</f>
        <v>100896.28575898286</v>
      </c>
      <c r="AA75" s="33">
        <f>SUM(Z74)</f>
        <v>100896.28575898286</v>
      </c>
      <c r="AC75" s="33">
        <f>AA75-F75</f>
        <v>95832.985758982861</v>
      </c>
    </row>
    <row r="76" spans="1:29" x14ac:dyDescent="0.2">
      <c r="I76" s="27"/>
    </row>
    <row r="77" spans="1:29" x14ac:dyDescent="0.2">
      <c r="A77" s="17" t="s">
        <v>106</v>
      </c>
      <c r="F77" s="28"/>
      <c r="I77" s="27"/>
      <c r="Y77" s="8"/>
      <c r="AA77" s="10"/>
    </row>
    <row r="78" spans="1:29" x14ac:dyDescent="0.2">
      <c r="A78" s="2" t="s">
        <v>107</v>
      </c>
      <c r="C78" s="2">
        <v>60669</v>
      </c>
      <c r="D78" s="2" t="s">
        <v>108</v>
      </c>
      <c r="E78" s="28">
        <v>19513.91</v>
      </c>
      <c r="G78" s="29">
        <v>6451.3897788423064</v>
      </c>
      <c r="H78" s="29">
        <v>8210.8597185265735</v>
      </c>
      <c r="I78" s="27"/>
      <c r="J78" s="8">
        <f t="shared" ref="J78" si="17">SUM(G78:I78)</f>
        <v>14662.249497368881</v>
      </c>
      <c r="Z78" s="10">
        <f t="shared" si="1"/>
        <v>14662.249497368881</v>
      </c>
      <c r="AB78" s="30">
        <f t="shared" ref="AB78" si="18">Z78-E78</f>
        <v>-4851.660502631119</v>
      </c>
    </row>
    <row r="79" spans="1:29" ht="13.5" thickBot="1" x14ac:dyDescent="0.25">
      <c r="F79" s="31">
        <f>SUM(E78)</f>
        <v>19513.91</v>
      </c>
      <c r="I79" s="27"/>
      <c r="Y79" s="32">
        <f>SUM(J78)</f>
        <v>14662.249497368881</v>
      </c>
      <c r="AA79" s="33">
        <f>SUM(Z78)</f>
        <v>14662.249497368881</v>
      </c>
      <c r="AC79" s="39">
        <f>AA79-F79</f>
        <v>-4851.660502631119</v>
      </c>
    </row>
    <row r="80" spans="1:29" x14ac:dyDescent="0.2">
      <c r="I80" s="27"/>
    </row>
    <row r="81" spans="1:28" x14ac:dyDescent="0.2">
      <c r="A81" s="17" t="s">
        <v>109</v>
      </c>
      <c r="I81" s="27"/>
    </row>
    <row r="82" spans="1:28" x14ac:dyDescent="0.2">
      <c r="A82" s="2" t="s">
        <v>110</v>
      </c>
      <c r="C82" s="2">
        <v>60660</v>
      </c>
      <c r="D82" s="2" t="s">
        <v>111</v>
      </c>
      <c r="E82" s="28">
        <v>553144.72</v>
      </c>
      <c r="G82" s="29">
        <v>4688.9799999999996</v>
      </c>
      <c r="H82" s="29">
        <v>618038.68459710781</v>
      </c>
      <c r="I82" s="27">
        <v>621123.04</v>
      </c>
      <c r="J82" s="8">
        <f t="shared" ref="J82:J97" si="19">SUM(G82:I82)</f>
        <v>1243850.7045971078</v>
      </c>
      <c r="S82" s="8">
        <v>-1284.3699999999999</v>
      </c>
      <c r="Z82" s="10">
        <f t="shared" si="1"/>
        <v>1242566.3345971077</v>
      </c>
      <c r="AB82" s="30">
        <f t="shared" ref="AB82:AB97" si="20">Z82-E82</f>
        <v>689421.61459710775</v>
      </c>
    </row>
    <row r="83" spans="1:28" x14ac:dyDescent="0.2">
      <c r="A83" s="2" t="s">
        <v>112</v>
      </c>
      <c r="C83" s="2">
        <v>60660</v>
      </c>
      <c r="D83" s="38" t="s">
        <v>111</v>
      </c>
      <c r="E83" s="28">
        <v>444.01</v>
      </c>
      <c r="F83" s="40" t="s">
        <v>113</v>
      </c>
      <c r="G83" s="29">
        <v>2323.8699644038088</v>
      </c>
      <c r="I83" s="27"/>
      <c r="J83" s="8">
        <f t="shared" si="19"/>
        <v>2323.8699644038088</v>
      </c>
      <c r="Y83" s="8"/>
      <c r="Z83" s="10">
        <f t="shared" si="1"/>
        <v>2323.8699644038088</v>
      </c>
      <c r="AA83" s="10"/>
      <c r="AB83" s="30">
        <f t="shared" si="20"/>
        <v>1879.8599644038088</v>
      </c>
    </row>
    <row r="84" spans="1:28" x14ac:dyDescent="0.2">
      <c r="A84" s="2" t="s">
        <v>114</v>
      </c>
      <c r="C84" s="2">
        <v>60657</v>
      </c>
      <c r="D84" s="38" t="s">
        <v>115</v>
      </c>
      <c r="E84" s="28">
        <v>0</v>
      </c>
      <c r="G84" s="8">
        <v>0</v>
      </c>
      <c r="I84" s="27"/>
      <c r="J84" s="8">
        <f t="shared" si="19"/>
        <v>0</v>
      </c>
      <c r="Z84" s="10">
        <f t="shared" si="1"/>
        <v>0</v>
      </c>
      <c r="AB84" s="30">
        <f t="shared" si="20"/>
        <v>0</v>
      </c>
    </row>
    <row r="85" spans="1:28" x14ac:dyDescent="0.2">
      <c r="A85" s="2" t="s">
        <v>116</v>
      </c>
      <c r="C85" s="2">
        <v>60658</v>
      </c>
      <c r="D85" s="38" t="s">
        <v>117</v>
      </c>
      <c r="E85" s="28">
        <v>0</v>
      </c>
      <c r="G85" s="29">
        <v>5126.9936057698778</v>
      </c>
      <c r="I85" s="27"/>
      <c r="J85" s="8">
        <f t="shared" si="19"/>
        <v>5126.9936057698778</v>
      </c>
      <c r="Z85" s="10">
        <f t="shared" si="1"/>
        <v>5126.9936057698778</v>
      </c>
      <c r="AB85" s="30">
        <f t="shared" si="20"/>
        <v>5126.9936057698778</v>
      </c>
    </row>
    <row r="86" spans="1:28" ht="15" x14ac:dyDescent="0.25">
      <c r="A86" s="2" t="s">
        <v>118</v>
      </c>
      <c r="C86" s="34">
        <v>68367</v>
      </c>
      <c r="D86" s="34" t="s">
        <v>119</v>
      </c>
      <c r="E86" s="28">
        <v>1980.38</v>
      </c>
      <c r="G86" s="29">
        <v>3804.8092275108575</v>
      </c>
      <c r="I86" s="27"/>
      <c r="J86" s="8">
        <f t="shared" si="19"/>
        <v>3804.8092275108575</v>
      </c>
      <c r="K86" s="37"/>
      <c r="Z86" s="10">
        <f t="shared" si="1"/>
        <v>3804.8092275108575</v>
      </c>
      <c r="AB86" s="30">
        <f t="shared" si="20"/>
        <v>1824.4292275108573</v>
      </c>
    </row>
    <row r="87" spans="1:28" x14ac:dyDescent="0.2">
      <c r="A87" s="2" t="s">
        <v>120</v>
      </c>
      <c r="C87" s="2">
        <v>60662</v>
      </c>
      <c r="D87" s="2" t="s">
        <v>121</v>
      </c>
      <c r="E87" s="28">
        <v>3760.7</v>
      </c>
      <c r="G87" s="29">
        <v>20537.657329395421</v>
      </c>
      <c r="I87" s="27"/>
      <c r="J87" s="8">
        <f t="shared" si="19"/>
        <v>20537.657329395421</v>
      </c>
      <c r="Z87" s="10">
        <f t="shared" si="1"/>
        <v>20537.657329395421</v>
      </c>
      <c r="AB87" s="30">
        <f t="shared" si="20"/>
        <v>16776.95732939542</v>
      </c>
    </row>
    <row r="88" spans="1:28" x14ac:dyDescent="0.2">
      <c r="A88" s="2" t="s">
        <v>122</v>
      </c>
      <c r="C88" s="34">
        <v>60664</v>
      </c>
      <c r="D88" s="34" t="s">
        <v>123</v>
      </c>
      <c r="E88" s="28">
        <v>517.29999999999995</v>
      </c>
      <c r="G88" s="29">
        <v>5037.7633487949861</v>
      </c>
      <c r="I88" s="27"/>
      <c r="J88" s="8">
        <f t="shared" si="19"/>
        <v>5037.7633487949861</v>
      </c>
      <c r="Z88" s="10">
        <f t="shared" ref="Z88:Z151" si="21">SUM(J88:X88)</f>
        <v>5037.7633487949861</v>
      </c>
      <c r="AB88" s="30">
        <f t="shared" si="20"/>
        <v>4520.4633487949859</v>
      </c>
    </row>
    <row r="89" spans="1:28" x14ac:dyDescent="0.2">
      <c r="A89" s="2" t="s">
        <v>124</v>
      </c>
      <c r="C89" s="34">
        <v>60665</v>
      </c>
      <c r="D89" s="34" t="s">
        <v>125</v>
      </c>
      <c r="E89" s="28">
        <v>269.08</v>
      </c>
      <c r="G89" s="29">
        <v>1111.2327014062105</v>
      </c>
      <c r="I89" s="27"/>
      <c r="J89" s="8">
        <f t="shared" si="19"/>
        <v>1111.2327014062105</v>
      </c>
      <c r="S89" s="8">
        <v>-1009.14</v>
      </c>
      <c r="Z89" s="10">
        <f t="shared" si="21"/>
        <v>102.09270140621049</v>
      </c>
      <c r="AB89" s="30">
        <f t="shared" si="20"/>
        <v>-166.98729859378949</v>
      </c>
    </row>
    <row r="90" spans="1:28" x14ac:dyDescent="0.2">
      <c r="A90" s="2" t="s">
        <v>126</v>
      </c>
      <c r="C90" s="34">
        <v>60667</v>
      </c>
      <c r="D90" s="34" t="s">
        <v>127</v>
      </c>
      <c r="E90" s="28">
        <v>0</v>
      </c>
      <c r="I90" s="27"/>
      <c r="J90" s="8">
        <f t="shared" si="19"/>
        <v>0</v>
      </c>
      <c r="Z90" s="10">
        <f t="shared" si="21"/>
        <v>0</v>
      </c>
      <c r="AB90" s="30">
        <f t="shared" si="20"/>
        <v>0</v>
      </c>
    </row>
    <row r="91" spans="1:28" x14ac:dyDescent="0.2">
      <c r="A91" s="2" t="s">
        <v>128</v>
      </c>
      <c r="C91" s="2">
        <v>60666</v>
      </c>
      <c r="D91" s="2" t="s">
        <v>129</v>
      </c>
      <c r="E91" s="28">
        <v>14061.16</v>
      </c>
      <c r="G91" s="29">
        <v>20147.702807525897</v>
      </c>
      <c r="I91" s="27"/>
      <c r="J91" s="8">
        <f t="shared" si="19"/>
        <v>20147.702807525897</v>
      </c>
      <c r="Z91" s="10">
        <f t="shared" si="21"/>
        <v>20147.702807525897</v>
      </c>
      <c r="AB91" s="30">
        <f t="shared" si="20"/>
        <v>6086.5428075258969</v>
      </c>
    </row>
    <row r="92" spans="1:28" x14ac:dyDescent="0.2">
      <c r="A92" s="2" t="s">
        <v>130</v>
      </c>
      <c r="C92" s="2">
        <v>60668</v>
      </c>
      <c r="D92" s="38" t="s">
        <v>131</v>
      </c>
      <c r="E92" s="28">
        <v>444.01</v>
      </c>
      <c r="G92" s="29">
        <v>3146.4206839800759</v>
      </c>
      <c r="I92" s="27"/>
      <c r="J92" s="8">
        <f t="shared" si="19"/>
        <v>3146.4206839800759</v>
      </c>
      <c r="Z92" s="10">
        <f t="shared" si="21"/>
        <v>3146.4206839800759</v>
      </c>
      <c r="AB92" s="30">
        <f t="shared" si="20"/>
        <v>2702.4106839800761</v>
      </c>
    </row>
    <row r="93" spans="1:28" x14ac:dyDescent="0.2">
      <c r="A93" s="2" t="s">
        <v>132</v>
      </c>
      <c r="C93" s="34">
        <v>60671</v>
      </c>
      <c r="D93" s="38" t="s">
        <v>133</v>
      </c>
      <c r="E93" s="28">
        <v>1420.29</v>
      </c>
      <c r="G93" s="29">
        <v>9659.6911840957291</v>
      </c>
      <c r="I93" s="27"/>
      <c r="J93" s="8">
        <f t="shared" si="19"/>
        <v>9659.6911840957291</v>
      </c>
      <c r="Z93" s="10">
        <f t="shared" si="21"/>
        <v>9659.6911840957291</v>
      </c>
      <c r="AB93" s="30">
        <f t="shared" si="20"/>
        <v>8239.4011840957282</v>
      </c>
    </row>
    <row r="94" spans="1:28" x14ac:dyDescent="0.2">
      <c r="A94" s="2" t="s">
        <v>134</v>
      </c>
      <c r="C94" s="2">
        <v>60672</v>
      </c>
      <c r="D94" s="2" t="s">
        <v>135</v>
      </c>
      <c r="E94" s="28">
        <v>15784.77</v>
      </c>
      <c r="G94" s="29">
        <v>15011.012553074699</v>
      </c>
      <c r="I94" s="27"/>
      <c r="J94" s="8">
        <f t="shared" si="19"/>
        <v>15011.012553074699</v>
      </c>
      <c r="Z94" s="10">
        <f t="shared" si="21"/>
        <v>15011.012553074699</v>
      </c>
      <c r="AB94" s="30">
        <f t="shared" si="20"/>
        <v>-773.75744692530134</v>
      </c>
    </row>
    <row r="95" spans="1:28" x14ac:dyDescent="0.2">
      <c r="A95" s="2" t="s">
        <v>136</v>
      </c>
      <c r="C95" s="2">
        <v>60673</v>
      </c>
      <c r="D95" s="2" t="s">
        <v>137</v>
      </c>
      <c r="E95" s="28">
        <v>169308.47</v>
      </c>
      <c r="G95" s="29">
        <v>381538.39838071284</v>
      </c>
      <c r="I95" s="27"/>
      <c r="J95" s="8">
        <f t="shared" si="19"/>
        <v>381538.39838071284</v>
      </c>
      <c r="Z95" s="10">
        <f t="shared" si="21"/>
        <v>381538.39838071284</v>
      </c>
      <c r="AB95" s="30">
        <f t="shared" si="20"/>
        <v>212229.92838071284</v>
      </c>
    </row>
    <row r="96" spans="1:28" x14ac:dyDescent="0.2">
      <c r="A96" s="2" t="s">
        <v>138</v>
      </c>
      <c r="C96" s="2">
        <v>60674</v>
      </c>
      <c r="D96" s="2" t="s">
        <v>139</v>
      </c>
      <c r="E96" s="28">
        <v>6161.55</v>
      </c>
      <c r="G96" s="29">
        <v>13467.295665562486</v>
      </c>
      <c r="I96" s="27"/>
      <c r="J96" s="8">
        <f t="shared" si="19"/>
        <v>13467.295665562486</v>
      </c>
      <c r="Z96" s="10">
        <f t="shared" si="21"/>
        <v>13467.295665562486</v>
      </c>
      <c r="AB96" s="30">
        <f t="shared" si="20"/>
        <v>7305.7456655624856</v>
      </c>
    </row>
    <row r="97" spans="1:29" x14ac:dyDescent="0.2">
      <c r="A97" s="2" t="s">
        <v>140</v>
      </c>
      <c r="C97" s="2">
        <v>60737</v>
      </c>
      <c r="D97" s="2" t="s">
        <v>141</v>
      </c>
      <c r="E97" s="28">
        <v>573.47</v>
      </c>
      <c r="G97" s="8">
        <v>0</v>
      </c>
      <c r="I97" s="27"/>
      <c r="J97" s="8">
        <f t="shared" si="19"/>
        <v>0</v>
      </c>
      <c r="Z97" s="10">
        <v>0</v>
      </c>
      <c r="AB97" s="30">
        <f t="shared" si="20"/>
        <v>-573.47</v>
      </c>
    </row>
    <row r="98" spans="1:29" ht="13.5" thickBot="1" x14ac:dyDescent="0.25">
      <c r="F98" s="31">
        <f>SUM(E82:E97)</f>
        <v>767869.91</v>
      </c>
      <c r="I98" s="27"/>
      <c r="Y98" s="32">
        <f>SUM(J82:J97)</f>
        <v>1724763.5520493404</v>
      </c>
      <c r="AA98" s="33">
        <f>SUM(Z82:Z97)</f>
        <v>1722470.0420493404</v>
      </c>
      <c r="AC98" s="33">
        <f>AA98-F98</f>
        <v>954600.13204934041</v>
      </c>
    </row>
    <row r="99" spans="1:29" x14ac:dyDescent="0.2">
      <c r="I99" s="27"/>
    </row>
    <row r="100" spans="1:29" x14ac:dyDescent="0.2">
      <c r="I100" s="27"/>
    </row>
    <row r="101" spans="1:29" x14ac:dyDescent="0.2">
      <c r="A101" s="17" t="s">
        <v>142</v>
      </c>
      <c r="F101" s="28"/>
      <c r="I101" s="27"/>
      <c r="Y101" s="8"/>
      <c r="AA101" s="10"/>
    </row>
    <row r="102" spans="1:29" x14ac:dyDescent="0.2">
      <c r="F102" s="28"/>
      <c r="I102" s="27"/>
      <c r="Y102" s="8"/>
      <c r="Z102" s="10">
        <f t="shared" si="21"/>
        <v>0</v>
      </c>
      <c r="AA102" s="10"/>
    </row>
    <row r="103" spans="1:29" x14ac:dyDescent="0.2">
      <c r="A103" s="2" t="s">
        <v>143</v>
      </c>
      <c r="C103" s="2">
        <v>60763</v>
      </c>
      <c r="D103" s="2" t="s">
        <v>144</v>
      </c>
      <c r="E103" s="28">
        <v>19389.259999999998</v>
      </c>
      <c r="G103" s="29">
        <v>16323.778896760748</v>
      </c>
      <c r="H103" s="29">
        <v>20775.718595877319</v>
      </c>
      <c r="I103" s="27"/>
      <c r="J103" s="8">
        <f t="shared" ref="J103" si="22">SUM(G103:I103)</f>
        <v>37099.497492638067</v>
      </c>
      <c r="Z103" s="10">
        <f t="shared" si="21"/>
        <v>37099.497492638067</v>
      </c>
      <c r="AB103" s="30">
        <f t="shared" ref="AB103" si="23">Z103-E103</f>
        <v>17710.237492638069</v>
      </c>
    </row>
    <row r="104" spans="1:29" x14ac:dyDescent="0.2">
      <c r="C104" s="2">
        <v>18040</v>
      </c>
      <c r="D104" s="2" t="s">
        <v>145</v>
      </c>
      <c r="I104" s="27"/>
      <c r="Z104" s="10">
        <f t="shared" si="21"/>
        <v>0</v>
      </c>
    </row>
    <row r="105" spans="1:29" ht="13.5" thickBot="1" x14ac:dyDescent="0.25">
      <c r="F105" s="31">
        <f>SUM(E103)</f>
        <v>19389.259999999998</v>
      </c>
      <c r="I105" s="27"/>
      <c r="Y105" s="32">
        <f>SUM(J103)</f>
        <v>37099.497492638067</v>
      </c>
      <c r="AA105" s="33">
        <f>SUM(Z103)</f>
        <v>37099.497492638067</v>
      </c>
      <c r="AC105" s="33">
        <f>AA105-F105</f>
        <v>17710.237492638069</v>
      </c>
    </row>
    <row r="106" spans="1:29" x14ac:dyDescent="0.2">
      <c r="I106" s="27"/>
    </row>
    <row r="107" spans="1:29" x14ac:dyDescent="0.2">
      <c r="A107" s="17" t="s">
        <v>146</v>
      </c>
      <c r="I107" s="27"/>
    </row>
    <row r="108" spans="1:29" x14ac:dyDescent="0.2">
      <c r="A108" s="2" t="s">
        <v>147</v>
      </c>
      <c r="C108" s="34">
        <v>66123</v>
      </c>
      <c r="D108" s="34" t="s">
        <v>148</v>
      </c>
      <c r="E108" s="28">
        <v>31345.93</v>
      </c>
      <c r="G108" s="29">
        <v>182.77018354839817</v>
      </c>
      <c r="H108" s="29">
        <v>78909.988099664552</v>
      </c>
      <c r="I108" s="29">
        <v>10508.362276087613</v>
      </c>
      <c r="J108" s="8">
        <f t="shared" ref="J108:J114" si="24">SUM(G108:I108)</f>
        <v>89601.120559300572</v>
      </c>
      <c r="Z108" s="10">
        <f t="shared" si="21"/>
        <v>89601.120559300572</v>
      </c>
      <c r="AB108" s="30">
        <f t="shared" ref="AB108:AB114" si="25">Z108-E108</f>
        <v>58255.190559300572</v>
      </c>
    </row>
    <row r="109" spans="1:29" x14ac:dyDescent="0.2">
      <c r="A109" s="2" t="s">
        <v>149</v>
      </c>
      <c r="C109" s="34">
        <v>66123</v>
      </c>
      <c r="D109" s="34" t="s">
        <v>148</v>
      </c>
      <c r="E109" s="28">
        <v>5066.51</v>
      </c>
      <c r="G109" s="29">
        <v>18035.799761199778</v>
      </c>
      <c r="I109" s="27"/>
      <c r="J109" s="8">
        <f t="shared" si="24"/>
        <v>18035.799761199778</v>
      </c>
      <c r="Z109" s="10">
        <f t="shared" si="21"/>
        <v>18035.799761199778</v>
      </c>
      <c r="AB109" s="30">
        <f t="shared" si="25"/>
        <v>12969.289761199778</v>
      </c>
    </row>
    <row r="110" spans="1:29" x14ac:dyDescent="0.2">
      <c r="A110" s="2" t="s">
        <v>150</v>
      </c>
      <c r="C110" s="34">
        <v>66123</v>
      </c>
      <c r="D110" s="34" t="s">
        <v>148</v>
      </c>
      <c r="E110" s="28">
        <v>6948.47</v>
      </c>
      <c r="G110" s="29">
        <v>6350.8767970259323</v>
      </c>
      <c r="I110" s="27"/>
      <c r="J110" s="8">
        <f t="shared" si="24"/>
        <v>6350.8767970259323</v>
      </c>
      <c r="Z110" s="10">
        <f t="shared" si="21"/>
        <v>6350.8767970259323</v>
      </c>
      <c r="AB110" s="30">
        <f t="shared" si="25"/>
        <v>-597.59320297406794</v>
      </c>
    </row>
    <row r="111" spans="1:29" x14ac:dyDescent="0.2">
      <c r="A111" s="2" t="s">
        <v>151</v>
      </c>
      <c r="C111" s="34">
        <v>66123</v>
      </c>
      <c r="D111" s="34" t="s">
        <v>148</v>
      </c>
      <c r="E111" s="28">
        <v>924.39</v>
      </c>
      <c r="G111" s="29">
        <v>1495.6831725496154</v>
      </c>
      <c r="I111" s="27"/>
      <c r="J111" s="8">
        <f t="shared" si="24"/>
        <v>1495.6831725496154</v>
      </c>
      <c r="Z111" s="10">
        <f t="shared" si="21"/>
        <v>1495.6831725496154</v>
      </c>
      <c r="AB111" s="30">
        <f t="shared" si="25"/>
        <v>571.29317254961541</v>
      </c>
    </row>
    <row r="112" spans="1:29" x14ac:dyDescent="0.2">
      <c r="A112" s="2" t="s">
        <v>152</v>
      </c>
      <c r="C112" s="34">
        <v>66123</v>
      </c>
      <c r="D112" s="34" t="s">
        <v>148</v>
      </c>
      <c r="E112" s="28">
        <v>563.84</v>
      </c>
      <c r="G112" s="29">
        <v>-1.1111710024582202</v>
      </c>
      <c r="I112" s="27"/>
      <c r="J112" s="8">
        <f t="shared" si="24"/>
        <v>-1.1111710024582202</v>
      </c>
      <c r="Z112" s="10">
        <f t="shared" si="21"/>
        <v>-1.1111710024582202</v>
      </c>
      <c r="AB112" s="30">
        <f t="shared" si="25"/>
        <v>-564.9511710024583</v>
      </c>
    </row>
    <row r="113" spans="1:29" x14ac:dyDescent="0.2">
      <c r="A113" s="2" t="s">
        <v>153</v>
      </c>
      <c r="C113" s="34">
        <v>66123</v>
      </c>
      <c r="D113" s="34" t="s">
        <v>148</v>
      </c>
      <c r="E113" s="28">
        <v>5958.27</v>
      </c>
      <c r="G113" s="29">
        <v>35936.686192129477</v>
      </c>
      <c r="I113" s="27"/>
      <c r="J113" s="8">
        <f t="shared" si="24"/>
        <v>35936.686192129477</v>
      </c>
      <c r="Z113" s="10">
        <f t="shared" si="21"/>
        <v>35936.686192129477</v>
      </c>
      <c r="AB113" s="30">
        <f t="shared" si="25"/>
        <v>29978.416192129476</v>
      </c>
    </row>
    <row r="114" spans="1:29" x14ac:dyDescent="0.2">
      <c r="A114" s="2" t="s">
        <v>154</v>
      </c>
      <c r="C114" s="34">
        <v>66123</v>
      </c>
      <c r="D114" s="34" t="s">
        <v>148</v>
      </c>
      <c r="E114" s="28">
        <v>0</v>
      </c>
      <c r="I114" s="27"/>
      <c r="J114" s="8">
        <f t="shared" si="24"/>
        <v>0</v>
      </c>
      <c r="Z114" s="10">
        <f t="shared" si="21"/>
        <v>0</v>
      </c>
      <c r="AB114" s="30">
        <f t="shared" si="25"/>
        <v>0</v>
      </c>
    </row>
    <row r="115" spans="1:29" ht="13.5" thickBot="1" x14ac:dyDescent="0.25">
      <c r="F115" s="31">
        <f>SUM(E108:E114)</f>
        <v>50807.41</v>
      </c>
      <c r="I115" s="27"/>
      <c r="Y115" s="32">
        <f>SUM(J108:J114)</f>
        <v>151419.05531120294</v>
      </c>
      <c r="AA115" s="33">
        <f>SUM(Z108:Z114)</f>
        <v>151419.05531120294</v>
      </c>
      <c r="AC115" s="33">
        <f>AA115-F115</f>
        <v>100611.64531120294</v>
      </c>
    </row>
    <row r="116" spans="1:29" x14ac:dyDescent="0.2">
      <c r="I116" s="27"/>
    </row>
    <row r="117" spans="1:29" x14ac:dyDescent="0.2">
      <c r="A117" s="17" t="s">
        <v>155</v>
      </c>
      <c r="I117" s="27"/>
    </row>
    <row r="118" spans="1:29" x14ac:dyDescent="0.2">
      <c r="A118" s="2" t="s">
        <v>156</v>
      </c>
      <c r="C118" s="2">
        <v>60681</v>
      </c>
      <c r="D118" s="2" t="s">
        <v>157</v>
      </c>
      <c r="E118" s="28">
        <v>1137983.0900000001</v>
      </c>
      <c r="G118" s="29">
        <v>5342.8481954720764</v>
      </c>
      <c r="H118" s="29">
        <v>2266164.4397440432</v>
      </c>
      <c r="I118" s="27">
        <v>168380.94</v>
      </c>
      <c r="J118" s="8">
        <f t="shared" ref="J118:J128" si="26">SUM(G118:I118)</f>
        <v>2439888.2279395154</v>
      </c>
      <c r="L118" s="8">
        <v>-1043.3699999999999</v>
      </c>
      <c r="S118" s="8">
        <v>-2293.5100000000002</v>
      </c>
      <c r="Z118" s="10">
        <f t="shared" si="21"/>
        <v>2436551.3479395155</v>
      </c>
      <c r="AB118" s="30">
        <f t="shared" ref="AB118:AB128" si="27">Z118-E118</f>
        <v>1298568.2579395154</v>
      </c>
    </row>
    <row r="119" spans="1:29" x14ac:dyDescent="0.2">
      <c r="A119" s="2" t="s">
        <v>158</v>
      </c>
      <c r="C119" s="2">
        <v>60676</v>
      </c>
      <c r="D119" s="2" t="s">
        <v>159</v>
      </c>
      <c r="E119" s="28">
        <v>181364.63</v>
      </c>
      <c r="G119" s="29">
        <v>414234.72664461326</v>
      </c>
      <c r="I119" s="27"/>
      <c r="J119" s="8">
        <f t="shared" si="26"/>
        <v>414234.72664461326</v>
      </c>
      <c r="Z119" s="10">
        <f t="shared" si="21"/>
        <v>414234.72664461326</v>
      </c>
      <c r="AB119" s="30">
        <f t="shared" si="27"/>
        <v>232870.09664461325</v>
      </c>
    </row>
    <row r="120" spans="1:29" x14ac:dyDescent="0.2">
      <c r="A120" s="2" t="s">
        <v>160</v>
      </c>
      <c r="C120" s="2">
        <v>60675</v>
      </c>
      <c r="D120" s="38" t="s">
        <v>161</v>
      </c>
      <c r="E120" s="28">
        <v>649.42999999999995</v>
      </c>
      <c r="G120" s="29">
        <v>865.2761858846651</v>
      </c>
      <c r="I120" s="27"/>
      <c r="J120" s="8">
        <f t="shared" si="26"/>
        <v>865.2761858846651</v>
      </c>
      <c r="Z120" s="10">
        <f t="shared" si="21"/>
        <v>865.2761858846651</v>
      </c>
      <c r="AB120" s="30">
        <f t="shared" si="27"/>
        <v>215.84618588466515</v>
      </c>
    </row>
    <row r="121" spans="1:29" x14ac:dyDescent="0.2">
      <c r="A121" s="2" t="s">
        <v>162</v>
      </c>
      <c r="C121" s="2">
        <v>60678</v>
      </c>
      <c r="D121" s="2" t="s">
        <v>163</v>
      </c>
      <c r="E121" s="28">
        <v>25725.21</v>
      </c>
      <c r="G121" s="29">
        <v>57673.180130601628</v>
      </c>
      <c r="I121" s="27"/>
      <c r="J121" s="8">
        <f t="shared" si="26"/>
        <v>57673.180130601628</v>
      </c>
      <c r="Z121" s="10">
        <f t="shared" si="21"/>
        <v>57673.180130601628</v>
      </c>
      <c r="AB121" s="30">
        <f t="shared" si="27"/>
        <v>31947.970130601629</v>
      </c>
    </row>
    <row r="122" spans="1:29" x14ac:dyDescent="0.2">
      <c r="A122" s="2" t="s">
        <v>164</v>
      </c>
      <c r="C122" s="2">
        <v>60679</v>
      </c>
      <c r="D122" s="2" t="s">
        <v>165</v>
      </c>
      <c r="E122" s="28">
        <v>173713.78</v>
      </c>
      <c r="G122" s="29">
        <v>353545.69828151033</v>
      </c>
      <c r="I122" s="27"/>
      <c r="J122" s="8">
        <f t="shared" si="26"/>
        <v>353545.69828151033</v>
      </c>
      <c r="Z122" s="10">
        <f t="shared" si="21"/>
        <v>353545.69828151033</v>
      </c>
      <c r="AB122" s="30">
        <f t="shared" si="27"/>
        <v>179831.91828151033</v>
      </c>
    </row>
    <row r="123" spans="1:29" x14ac:dyDescent="0.2">
      <c r="A123" s="2" t="s">
        <v>166</v>
      </c>
      <c r="C123" s="2">
        <v>60680</v>
      </c>
      <c r="D123" s="2" t="s">
        <v>167</v>
      </c>
      <c r="E123" s="28">
        <v>104805.26</v>
      </c>
      <c r="G123" s="29">
        <v>206002.0218823624</v>
      </c>
      <c r="I123" s="27"/>
      <c r="J123" s="8">
        <f t="shared" si="26"/>
        <v>206002.0218823624</v>
      </c>
      <c r="Z123" s="10">
        <f t="shared" si="21"/>
        <v>206002.0218823624</v>
      </c>
      <c r="AB123" s="30">
        <f t="shared" si="27"/>
        <v>101196.76188236241</v>
      </c>
    </row>
    <row r="124" spans="1:29" x14ac:dyDescent="0.2">
      <c r="A124" s="2" t="s">
        <v>168</v>
      </c>
      <c r="C124" s="2">
        <v>60682</v>
      </c>
      <c r="D124" s="2" t="s">
        <v>169</v>
      </c>
      <c r="E124" s="28">
        <v>114427.94</v>
      </c>
      <c r="G124" s="29">
        <v>222307.37050574226</v>
      </c>
      <c r="I124" s="27"/>
      <c r="J124" s="8">
        <f t="shared" si="26"/>
        <v>222307.37050574226</v>
      </c>
      <c r="Z124" s="10">
        <f t="shared" si="21"/>
        <v>222307.37050574226</v>
      </c>
      <c r="AB124" s="30">
        <f t="shared" si="27"/>
        <v>107879.43050574226</v>
      </c>
    </row>
    <row r="125" spans="1:29" x14ac:dyDescent="0.2">
      <c r="A125" s="2" t="s">
        <v>170</v>
      </c>
      <c r="C125" s="2">
        <v>60683</v>
      </c>
      <c r="D125" s="41" t="s">
        <v>171</v>
      </c>
      <c r="E125" s="28">
        <v>11981.28</v>
      </c>
      <c r="G125" s="29">
        <v>9284.4105943948889</v>
      </c>
      <c r="I125" s="27"/>
      <c r="J125" s="8">
        <f t="shared" si="26"/>
        <v>9284.4105943948889</v>
      </c>
      <c r="Z125" s="10">
        <f t="shared" si="21"/>
        <v>9284.4105943948889</v>
      </c>
      <c r="AB125" s="30">
        <f t="shared" si="27"/>
        <v>-2696.8694056051118</v>
      </c>
    </row>
    <row r="126" spans="1:29" x14ac:dyDescent="0.2">
      <c r="A126" s="2" t="s">
        <v>172</v>
      </c>
      <c r="C126" s="2">
        <v>60684</v>
      </c>
      <c r="D126" s="2" t="s">
        <v>173</v>
      </c>
      <c r="E126" s="28">
        <v>32113.05</v>
      </c>
      <c r="G126" s="29">
        <v>51771.033531596593</v>
      </c>
      <c r="I126" s="27"/>
      <c r="J126" s="8">
        <f t="shared" si="26"/>
        <v>51771.033531596593</v>
      </c>
      <c r="Z126" s="10">
        <f t="shared" si="21"/>
        <v>51771.033531596593</v>
      </c>
      <c r="AB126" s="30">
        <f t="shared" si="27"/>
        <v>19657.983531596594</v>
      </c>
    </row>
    <row r="127" spans="1:29" x14ac:dyDescent="0.2">
      <c r="A127" s="2" t="s">
        <v>174</v>
      </c>
      <c r="C127" s="2">
        <v>60686</v>
      </c>
      <c r="D127" s="2" t="s">
        <v>175</v>
      </c>
      <c r="E127" s="28">
        <v>69105.91</v>
      </c>
      <c r="G127" s="29">
        <v>182402.01809658355</v>
      </c>
      <c r="I127" s="27"/>
      <c r="J127" s="8">
        <f t="shared" si="26"/>
        <v>182402.01809658355</v>
      </c>
      <c r="L127" s="8">
        <v>-819.79</v>
      </c>
      <c r="Z127" s="10">
        <f t="shared" si="21"/>
        <v>181582.22809658354</v>
      </c>
      <c r="AB127" s="30">
        <f t="shared" si="27"/>
        <v>112476.31809658353</v>
      </c>
    </row>
    <row r="128" spans="1:29" x14ac:dyDescent="0.2">
      <c r="A128" s="2" t="s">
        <v>176</v>
      </c>
      <c r="C128" s="2">
        <v>60687</v>
      </c>
      <c r="D128" s="2" t="s">
        <v>177</v>
      </c>
      <c r="E128" s="28">
        <v>120364.82</v>
      </c>
      <c r="G128" s="29">
        <v>277129.19003584399</v>
      </c>
      <c r="I128" s="27"/>
      <c r="J128" s="8">
        <f t="shared" si="26"/>
        <v>277129.19003584399</v>
      </c>
      <c r="S128" s="8">
        <v>-1802.04</v>
      </c>
      <c r="Z128" s="10">
        <f t="shared" si="21"/>
        <v>275327.15003584401</v>
      </c>
      <c r="AB128" s="30">
        <f t="shared" si="27"/>
        <v>154962.330035844</v>
      </c>
    </row>
    <row r="129" spans="1:29" ht="13.5" thickBot="1" x14ac:dyDescent="0.25">
      <c r="A129" s="17" t="s">
        <v>35</v>
      </c>
      <c r="B129" s="17"/>
      <c r="C129" s="17"/>
      <c r="D129" s="17"/>
      <c r="E129" s="7"/>
      <c r="F129" s="31">
        <f>SUM(E118:E128)</f>
        <v>1972234.4000000001</v>
      </c>
      <c r="I129" s="27"/>
      <c r="Y129" s="32">
        <f>SUM(J118:J128)</f>
        <v>4215103.1538286489</v>
      </c>
      <c r="AA129" s="33">
        <f>SUM(Z118:Z128)</f>
        <v>4209144.4438286489</v>
      </c>
      <c r="AC129" s="33">
        <f>AA129-F129</f>
        <v>2236910.0438286485</v>
      </c>
    </row>
    <row r="130" spans="1:29" x14ac:dyDescent="0.2">
      <c r="A130" s="17"/>
      <c r="B130" s="17"/>
      <c r="C130" s="17"/>
      <c r="D130" s="17"/>
      <c r="E130" s="7"/>
      <c r="I130" s="27"/>
    </row>
    <row r="131" spans="1:29" x14ac:dyDescent="0.2">
      <c r="A131" s="17" t="s">
        <v>178</v>
      </c>
      <c r="B131" s="17"/>
      <c r="C131" s="17"/>
      <c r="D131" s="17"/>
      <c r="E131" s="7"/>
      <c r="I131" s="27"/>
    </row>
    <row r="132" spans="1:29" x14ac:dyDescent="0.2">
      <c r="A132" s="2" t="s">
        <v>179</v>
      </c>
      <c r="B132" s="17"/>
      <c r="C132" s="34">
        <v>68243</v>
      </c>
      <c r="D132" s="34" t="s">
        <v>180</v>
      </c>
      <c r="E132" s="28">
        <v>10339.51</v>
      </c>
      <c r="G132" s="29">
        <v>691.13229609464042</v>
      </c>
      <c r="H132" s="29">
        <v>879.62292230226956</v>
      </c>
      <c r="I132" s="27"/>
      <c r="J132" s="8">
        <f t="shared" ref="J132" si="28">SUM(G132:I132)</f>
        <v>1570.7552183969101</v>
      </c>
      <c r="Z132" s="10">
        <f t="shared" si="21"/>
        <v>1570.7552183969101</v>
      </c>
      <c r="AB132" s="30">
        <f t="shared" ref="AB132" si="29">Z132-E132</f>
        <v>-8768.7547816030892</v>
      </c>
    </row>
    <row r="133" spans="1:29" ht="13.5" thickBot="1" x14ac:dyDescent="0.25">
      <c r="A133" s="17"/>
      <c r="B133" s="17"/>
      <c r="C133" s="17"/>
      <c r="D133" s="17"/>
      <c r="E133" s="7"/>
      <c r="F133" s="31">
        <f>SUM(E132)</f>
        <v>10339.51</v>
      </c>
      <c r="I133" s="27"/>
      <c r="Y133" s="32">
        <f>SUM(J132)</f>
        <v>1570.7552183969101</v>
      </c>
      <c r="AA133" s="33">
        <f>SUM(Z132)</f>
        <v>1570.7552183969101</v>
      </c>
      <c r="AC133" s="39">
        <f>AA133-F133</f>
        <v>-8768.7547816030892</v>
      </c>
    </row>
    <row r="134" spans="1:29" x14ac:dyDescent="0.2">
      <c r="A134" s="17"/>
      <c r="B134" s="17"/>
      <c r="C134" s="17"/>
      <c r="D134" s="17"/>
      <c r="E134" s="7"/>
      <c r="I134" s="27"/>
    </row>
    <row r="135" spans="1:29" x14ac:dyDescent="0.2">
      <c r="A135" s="17" t="s">
        <v>181</v>
      </c>
      <c r="F135" s="28"/>
      <c r="I135" s="27"/>
      <c r="Y135" s="8"/>
      <c r="AA135" s="10"/>
    </row>
    <row r="136" spans="1:29" x14ac:dyDescent="0.2">
      <c r="A136" s="2" t="s">
        <v>182</v>
      </c>
      <c r="C136" s="2">
        <v>60688</v>
      </c>
      <c r="D136" s="2" t="s">
        <v>183</v>
      </c>
      <c r="E136" s="28">
        <v>242168.12</v>
      </c>
      <c r="G136" s="29">
        <v>29170.561877763583</v>
      </c>
      <c r="H136" s="29">
        <v>650986.29874819226</v>
      </c>
      <c r="I136" s="27">
        <v>6069.51</v>
      </c>
      <c r="J136" s="8">
        <f t="shared" ref="J136:J137" si="30">SUM(G136:I136)</f>
        <v>686226.37062595587</v>
      </c>
      <c r="Z136" s="10">
        <f t="shared" si="21"/>
        <v>686226.37062595587</v>
      </c>
      <c r="AB136" s="30">
        <f t="shared" ref="AB136:AB137" si="31">Z136-E136</f>
        <v>444058.25062595587</v>
      </c>
    </row>
    <row r="137" spans="1:29" x14ac:dyDescent="0.2">
      <c r="A137" s="2" t="s">
        <v>184</v>
      </c>
      <c r="C137" s="2">
        <v>60688</v>
      </c>
      <c r="D137" s="2" t="s">
        <v>183</v>
      </c>
      <c r="E137" s="28">
        <v>146621.24</v>
      </c>
      <c r="G137" s="29">
        <v>482318.67285295902</v>
      </c>
      <c r="I137" s="27"/>
      <c r="J137" s="8">
        <f t="shared" si="30"/>
        <v>482318.67285295902</v>
      </c>
      <c r="Z137" s="10">
        <f t="shared" si="21"/>
        <v>482318.67285295902</v>
      </c>
      <c r="AB137" s="30">
        <f t="shared" si="31"/>
        <v>335697.43285295903</v>
      </c>
    </row>
    <row r="138" spans="1:29" ht="13.5" thickBot="1" x14ac:dyDescent="0.25">
      <c r="F138" s="31">
        <f>SUM(E136:E137)</f>
        <v>388789.36</v>
      </c>
      <c r="I138" s="27"/>
      <c r="Y138" s="32">
        <f>SUM(J136:J137)</f>
        <v>1168545.043478915</v>
      </c>
      <c r="AA138" s="33">
        <f>SUM(Z136:Z137)</f>
        <v>1168545.043478915</v>
      </c>
      <c r="AC138" s="33">
        <f>AA138-F138</f>
        <v>779755.68347891502</v>
      </c>
    </row>
    <row r="139" spans="1:29" x14ac:dyDescent="0.2">
      <c r="A139" s="17" t="s">
        <v>185</v>
      </c>
      <c r="I139" s="27"/>
    </row>
    <row r="140" spans="1:29" x14ac:dyDescent="0.2">
      <c r="A140" s="2" t="s">
        <v>186</v>
      </c>
      <c r="C140" s="2">
        <v>60691</v>
      </c>
      <c r="D140" s="2" t="s">
        <v>187</v>
      </c>
      <c r="E140" s="28">
        <v>387645.63</v>
      </c>
      <c r="G140" s="29">
        <v>300.04538461678283</v>
      </c>
      <c r="H140" s="29">
        <v>740182.4890625627</v>
      </c>
      <c r="I140" s="27"/>
      <c r="J140" s="8">
        <f t="shared" ref="J140:J147" si="32">SUM(G140:I140)</f>
        <v>740482.53444717953</v>
      </c>
      <c r="T140" s="8">
        <v>-391.59</v>
      </c>
      <c r="Z140" s="10">
        <f t="shared" si="21"/>
        <v>740090.94444717956</v>
      </c>
      <c r="AB140" s="30">
        <f t="shared" ref="AB140:AB147" si="33">Z140-E140</f>
        <v>352445.31444717955</v>
      </c>
    </row>
    <row r="141" spans="1:29" x14ac:dyDescent="0.2">
      <c r="A141" s="2" t="s">
        <v>188</v>
      </c>
      <c r="C141" s="2">
        <v>60690</v>
      </c>
      <c r="D141" s="2" t="s">
        <v>189</v>
      </c>
      <c r="E141" s="28">
        <v>35191.15</v>
      </c>
      <c r="G141" s="29">
        <v>95362.866424326872</v>
      </c>
      <c r="I141" s="27"/>
      <c r="J141" s="8">
        <f t="shared" si="32"/>
        <v>95362.866424326872</v>
      </c>
      <c r="Z141" s="10">
        <f t="shared" si="21"/>
        <v>95362.866424326872</v>
      </c>
      <c r="AB141" s="30">
        <f t="shared" si="33"/>
        <v>60171.716424326871</v>
      </c>
    </row>
    <row r="142" spans="1:29" x14ac:dyDescent="0.2">
      <c r="A142" s="2" t="s">
        <v>190</v>
      </c>
      <c r="C142" s="2">
        <v>60693</v>
      </c>
      <c r="D142" s="2" t="s">
        <v>191</v>
      </c>
      <c r="E142" s="28">
        <v>4912.9799999999996</v>
      </c>
      <c r="G142" s="29">
        <v>5982.9469770142478</v>
      </c>
      <c r="I142" s="27"/>
      <c r="J142" s="8">
        <f t="shared" si="32"/>
        <v>5982.9469770142478</v>
      </c>
      <c r="Z142" s="10">
        <f t="shared" si="21"/>
        <v>5982.9469770142478</v>
      </c>
      <c r="AB142" s="30">
        <f t="shared" si="33"/>
        <v>1069.9669770142482</v>
      </c>
    </row>
    <row r="143" spans="1:29" x14ac:dyDescent="0.2">
      <c r="A143" s="2" t="s">
        <v>192</v>
      </c>
      <c r="C143" s="2">
        <v>60695</v>
      </c>
      <c r="D143" s="2" t="s">
        <v>193</v>
      </c>
      <c r="E143" s="28">
        <v>31330.95</v>
      </c>
      <c r="G143" s="29">
        <v>61316.767933835508</v>
      </c>
      <c r="I143" s="27"/>
      <c r="J143" s="8">
        <f t="shared" si="32"/>
        <v>61316.767933835508</v>
      </c>
      <c r="Z143" s="10">
        <f t="shared" si="21"/>
        <v>61316.767933835508</v>
      </c>
      <c r="AB143" s="30">
        <f t="shared" si="33"/>
        <v>29985.817933835508</v>
      </c>
    </row>
    <row r="144" spans="1:29" x14ac:dyDescent="0.2">
      <c r="A144" s="2" t="s">
        <v>194</v>
      </c>
      <c r="C144" s="2">
        <v>60694</v>
      </c>
      <c r="D144" s="2" t="s">
        <v>195</v>
      </c>
      <c r="E144" s="28">
        <v>2356.4499999999998</v>
      </c>
      <c r="G144" s="29">
        <v>11163.374380181876</v>
      </c>
      <c r="I144" s="27"/>
      <c r="J144" s="8">
        <f t="shared" si="32"/>
        <v>11163.374380181876</v>
      </c>
      <c r="Z144" s="10">
        <f t="shared" si="21"/>
        <v>11163.374380181876</v>
      </c>
      <c r="AB144" s="30">
        <f t="shared" si="33"/>
        <v>8806.9243801818775</v>
      </c>
    </row>
    <row r="145" spans="1:29" x14ac:dyDescent="0.2">
      <c r="A145" s="2" t="s">
        <v>196</v>
      </c>
      <c r="C145" s="2">
        <v>66110</v>
      </c>
      <c r="D145" s="2" t="s">
        <v>197</v>
      </c>
      <c r="E145" s="28">
        <v>18511.41</v>
      </c>
      <c r="G145" s="29">
        <v>35309.315303067277</v>
      </c>
      <c r="I145" s="27"/>
      <c r="J145" s="8">
        <f t="shared" si="32"/>
        <v>35309.315303067277</v>
      </c>
      <c r="Z145" s="10">
        <f t="shared" si="21"/>
        <v>35309.315303067277</v>
      </c>
      <c r="AB145" s="30">
        <f t="shared" si="33"/>
        <v>16797.905303067277</v>
      </c>
    </row>
    <row r="146" spans="1:29" x14ac:dyDescent="0.2">
      <c r="A146" s="2" t="s">
        <v>198</v>
      </c>
      <c r="C146" s="2">
        <v>60692</v>
      </c>
      <c r="D146" s="2" t="s">
        <v>199</v>
      </c>
      <c r="E146" s="28">
        <v>43328.81</v>
      </c>
      <c r="G146" s="29">
        <v>55327.255688026715</v>
      </c>
      <c r="I146" s="27"/>
      <c r="J146" s="8">
        <f t="shared" si="32"/>
        <v>55327.255688026715</v>
      </c>
      <c r="Z146" s="10">
        <f t="shared" si="21"/>
        <v>55327.255688026715</v>
      </c>
      <c r="AB146" s="30">
        <f t="shared" si="33"/>
        <v>11998.445688026717</v>
      </c>
    </row>
    <row r="147" spans="1:29" x14ac:dyDescent="0.2">
      <c r="A147" s="2" t="s">
        <v>200</v>
      </c>
      <c r="C147" s="2">
        <v>60696</v>
      </c>
      <c r="D147" s="2" t="s">
        <v>201</v>
      </c>
      <c r="E147" s="28">
        <v>168513.53</v>
      </c>
      <c r="H147" s="29">
        <v>316809.38360094454</v>
      </c>
      <c r="I147" s="27"/>
      <c r="J147" s="8">
        <f t="shared" si="32"/>
        <v>316809.38360094454</v>
      </c>
      <c r="T147" s="8">
        <v>-307.68</v>
      </c>
      <c r="Z147" s="10">
        <f t="shared" si="21"/>
        <v>316501.70360094454</v>
      </c>
      <c r="AB147" s="30">
        <f t="shared" si="33"/>
        <v>147988.17360094454</v>
      </c>
    </row>
    <row r="148" spans="1:29" ht="13.5" thickBot="1" x14ac:dyDescent="0.25">
      <c r="F148" s="31">
        <f>SUM(E140:E147)</f>
        <v>691790.91</v>
      </c>
      <c r="I148" s="27"/>
      <c r="Y148" s="32">
        <f>SUM(J140:J147)</f>
        <v>1321754.4447545768</v>
      </c>
      <c r="AA148" s="33">
        <f>SUM(Z140:Z147)</f>
        <v>1321055.1747545768</v>
      </c>
      <c r="AC148" s="33">
        <f>AA148-F148</f>
        <v>629264.26475457672</v>
      </c>
    </row>
    <row r="149" spans="1:29" x14ac:dyDescent="0.2">
      <c r="I149" s="27"/>
    </row>
    <row r="150" spans="1:29" x14ac:dyDescent="0.2">
      <c r="A150" s="17" t="s">
        <v>202</v>
      </c>
      <c r="I150" s="27"/>
    </row>
    <row r="151" spans="1:29" x14ac:dyDescent="0.2">
      <c r="A151" s="2" t="s">
        <v>203</v>
      </c>
      <c r="C151" s="2">
        <v>60741</v>
      </c>
      <c r="D151" s="2" t="s">
        <v>204</v>
      </c>
      <c r="E151" s="28">
        <v>90302.77</v>
      </c>
      <c r="G151" s="29">
        <v>8492.9315350517099</v>
      </c>
      <c r="H151" s="29">
        <v>282318.77645346132</v>
      </c>
      <c r="I151" s="27"/>
      <c r="J151" s="8">
        <f t="shared" ref="J151:J156" si="34">SUM(G151:I151)</f>
        <v>290811.70798851305</v>
      </c>
      <c r="Z151" s="10">
        <f t="shared" si="21"/>
        <v>290811.70798851305</v>
      </c>
      <c r="AB151" s="30">
        <f t="shared" ref="AB151:AB156" si="35">Z151-E151</f>
        <v>200508.93798851303</v>
      </c>
    </row>
    <row r="152" spans="1:29" x14ac:dyDescent="0.2">
      <c r="A152" s="2" t="s">
        <v>205</v>
      </c>
      <c r="C152" s="34">
        <v>62582</v>
      </c>
      <c r="D152" s="34" t="s">
        <v>206</v>
      </c>
      <c r="E152" s="28">
        <v>14643.72</v>
      </c>
      <c r="G152" s="29">
        <v>61332.30832278679</v>
      </c>
      <c r="I152" s="27"/>
      <c r="J152" s="8">
        <f t="shared" si="34"/>
        <v>61332.30832278679</v>
      </c>
      <c r="Z152" s="10">
        <f t="shared" ref="Z152:Z186" si="36">SUM(J152:X152)</f>
        <v>61332.30832278679</v>
      </c>
      <c r="AB152" s="30">
        <f t="shared" si="35"/>
        <v>46688.588322786789</v>
      </c>
    </row>
    <row r="153" spans="1:29" x14ac:dyDescent="0.2">
      <c r="A153" s="2" t="s">
        <v>207</v>
      </c>
      <c r="C153" s="2">
        <v>63357</v>
      </c>
      <c r="D153" s="2" t="s">
        <v>208</v>
      </c>
      <c r="E153" s="28">
        <v>949.54</v>
      </c>
      <c r="G153" s="29">
        <v>10113.61675704441</v>
      </c>
      <c r="I153" s="27"/>
      <c r="J153" s="8">
        <f t="shared" si="34"/>
        <v>10113.61675704441</v>
      </c>
      <c r="Z153" s="10">
        <f t="shared" si="36"/>
        <v>10113.61675704441</v>
      </c>
      <c r="AB153" s="30">
        <f t="shared" si="35"/>
        <v>9164.0767570444114</v>
      </c>
    </row>
    <row r="154" spans="1:29" x14ac:dyDescent="0.2">
      <c r="A154" s="2" t="s">
        <v>209</v>
      </c>
      <c r="C154" s="2">
        <v>60634</v>
      </c>
      <c r="D154" s="2" t="s">
        <v>210</v>
      </c>
      <c r="E154" s="28">
        <v>34527.279999999999</v>
      </c>
      <c r="G154" s="29">
        <v>76914.513371552704</v>
      </c>
      <c r="I154" s="27"/>
      <c r="J154" s="8">
        <f t="shared" si="34"/>
        <v>76914.513371552704</v>
      </c>
      <c r="Z154" s="10">
        <f t="shared" si="36"/>
        <v>76914.513371552704</v>
      </c>
      <c r="AB154" s="30">
        <f t="shared" si="35"/>
        <v>42387.233371552706</v>
      </c>
    </row>
    <row r="155" spans="1:29" x14ac:dyDescent="0.2">
      <c r="A155" s="2" t="s">
        <v>211</v>
      </c>
      <c r="C155" s="2">
        <v>60739</v>
      </c>
      <c r="D155" s="2" t="s">
        <v>212</v>
      </c>
      <c r="E155" s="28">
        <v>3597.54</v>
      </c>
      <c r="G155" s="29">
        <v>727.05020629064336</v>
      </c>
      <c r="I155" s="27"/>
      <c r="J155" s="8">
        <f t="shared" si="34"/>
        <v>727.05020629064336</v>
      </c>
      <c r="Z155" s="10">
        <f t="shared" si="36"/>
        <v>727.05020629064336</v>
      </c>
      <c r="AB155" s="30">
        <f t="shared" si="35"/>
        <v>-2870.4897937093565</v>
      </c>
    </row>
    <row r="156" spans="1:29" x14ac:dyDescent="0.2">
      <c r="A156" s="2" t="s">
        <v>213</v>
      </c>
      <c r="C156" s="2">
        <v>60742</v>
      </c>
      <c r="D156" s="2" t="s">
        <v>214</v>
      </c>
      <c r="E156" s="28">
        <v>1007.85</v>
      </c>
      <c r="G156" s="29">
        <v>64241.475592136259</v>
      </c>
      <c r="I156" s="27"/>
      <c r="J156" s="8">
        <f t="shared" si="34"/>
        <v>64241.475592136259</v>
      </c>
      <c r="Z156" s="10">
        <f t="shared" si="36"/>
        <v>64241.475592136259</v>
      </c>
      <c r="AB156" s="30">
        <f t="shared" si="35"/>
        <v>63233.625592136261</v>
      </c>
    </row>
    <row r="157" spans="1:29" ht="13.5" thickBot="1" x14ac:dyDescent="0.25">
      <c r="A157" s="17"/>
      <c r="F157" s="31">
        <f>SUM(E151:E156)</f>
        <v>145028.70000000001</v>
      </c>
      <c r="I157" s="27"/>
      <c r="Y157" s="32">
        <f>SUM(J151:J156)</f>
        <v>504140.67223832384</v>
      </c>
      <c r="AA157" s="33">
        <f>SUM(Z151:Z156)</f>
        <v>504140.67223832384</v>
      </c>
      <c r="AC157" s="33">
        <f>AA157-F157</f>
        <v>359111.97223832383</v>
      </c>
    </row>
    <row r="158" spans="1:29" x14ac:dyDescent="0.2">
      <c r="A158" s="17"/>
      <c r="I158" s="27"/>
    </row>
    <row r="159" spans="1:29" x14ac:dyDescent="0.2">
      <c r="A159" s="17" t="s">
        <v>215</v>
      </c>
      <c r="I159" s="27"/>
    </row>
    <row r="160" spans="1:29" x14ac:dyDescent="0.2">
      <c r="A160" s="2" t="s">
        <v>216</v>
      </c>
      <c r="C160" s="2">
        <v>60698</v>
      </c>
      <c r="D160" s="2" t="s">
        <v>217</v>
      </c>
      <c r="E160" s="28">
        <v>127762.11</v>
      </c>
      <c r="G160" s="29">
        <v>28491.267443802182</v>
      </c>
      <c r="H160" s="29">
        <v>286002.81</v>
      </c>
      <c r="I160" s="27">
        <v>19741.57</v>
      </c>
      <c r="J160" s="8">
        <f t="shared" ref="J160:J166" si="37">SUM(G160:I160)</f>
        <v>334235.64744380221</v>
      </c>
      <c r="S160" s="8">
        <v>-3058.01</v>
      </c>
      <c r="Z160" s="10">
        <f t="shared" si="36"/>
        <v>331177.6374438022</v>
      </c>
      <c r="AB160" s="30">
        <f t="shared" ref="AB160:AB166" si="38">Z160-E160</f>
        <v>203415.52744380222</v>
      </c>
    </row>
    <row r="161" spans="1:29" x14ac:dyDescent="0.2">
      <c r="A161" s="2" t="s">
        <v>218</v>
      </c>
      <c r="C161" s="2">
        <v>60699</v>
      </c>
      <c r="D161" s="42" t="s">
        <v>219</v>
      </c>
      <c r="E161" s="28">
        <v>2118.94</v>
      </c>
      <c r="G161" s="29">
        <v>6610.0424390756698</v>
      </c>
      <c r="I161" s="27"/>
      <c r="J161" s="8">
        <f t="shared" si="37"/>
        <v>6610.0424390756698</v>
      </c>
      <c r="Z161" s="10">
        <f t="shared" si="36"/>
        <v>6610.0424390756698</v>
      </c>
      <c r="AB161" s="30">
        <f t="shared" si="38"/>
        <v>4491.1024390756702</v>
      </c>
    </row>
    <row r="162" spans="1:29" x14ac:dyDescent="0.2">
      <c r="A162" s="2" t="s">
        <v>220</v>
      </c>
      <c r="C162" s="34">
        <v>60700</v>
      </c>
      <c r="D162" s="42" t="s">
        <v>221</v>
      </c>
      <c r="E162" s="28">
        <v>0</v>
      </c>
      <c r="I162" s="27"/>
      <c r="J162" s="8">
        <f t="shared" si="37"/>
        <v>0</v>
      </c>
      <c r="Z162" s="10">
        <f t="shared" si="36"/>
        <v>0</v>
      </c>
      <c r="AB162" s="30">
        <f t="shared" si="38"/>
        <v>0</v>
      </c>
    </row>
    <row r="163" spans="1:29" x14ac:dyDescent="0.2">
      <c r="A163" s="2" t="s">
        <v>222</v>
      </c>
      <c r="C163" s="2">
        <v>60702</v>
      </c>
      <c r="D163" s="38" t="s">
        <v>223</v>
      </c>
      <c r="E163" s="28">
        <v>7964.34</v>
      </c>
      <c r="G163" s="29">
        <v>33855.304940062219</v>
      </c>
      <c r="I163" s="27"/>
      <c r="J163" s="8">
        <f t="shared" si="37"/>
        <v>33855.304940062219</v>
      </c>
      <c r="Z163" s="10">
        <f t="shared" si="36"/>
        <v>33855.304940062219</v>
      </c>
      <c r="AB163" s="30">
        <f t="shared" si="38"/>
        <v>25890.964940062218</v>
      </c>
    </row>
    <row r="164" spans="1:29" x14ac:dyDescent="0.2">
      <c r="A164" s="2" t="s">
        <v>224</v>
      </c>
      <c r="C164" s="2">
        <v>60703</v>
      </c>
      <c r="D164" s="42" t="s">
        <v>225</v>
      </c>
      <c r="E164" s="28">
        <v>72619.460000000006</v>
      </c>
      <c r="G164" s="29">
        <v>127738.70754883994</v>
      </c>
      <c r="I164" s="27"/>
      <c r="J164" s="8">
        <f t="shared" si="37"/>
        <v>127738.70754883994</v>
      </c>
      <c r="Z164" s="10">
        <f t="shared" si="36"/>
        <v>127738.70754883994</v>
      </c>
      <c r="AB164" s="30">
        <f t="shared" si="38"/>
        <v>55119.247548839936</v>
      </c>
    </row>
    <row r="165" spans="1:29" x14ac:dyDescent="0.2">
      <c r="A165" s="2" t="s">
        <v>226</v>
      </c>
      <c r="C165" s="2">
        <v>60705</v>
      </c>
      <c r="D165" s="42" t="s">
        <v>227</v>
      </c>
      <c r="E165" s="28">
        <v>8343.6200000000008</v>
      </c>
      <c r="G165" s="29">
        <v>22577.055600409505</v>
      </c>
      <c r="I165" s="27"/>
      <c r="J165" s="8">
        <f t="shared" si="37"/>
        <v>22577.055600409505</v>
      </c>
      <c r="Z165" s="10">
        <f t="shared" si="36"/>
        <v>22577.055600409505</v>
      </c>
      <c r="AB165" s="30">
        <f t="shared" si="38"/>
        <v>14233.435600409504</v>
      </c>
    </row>
    <row r="166" spans="1:29" x14ac:dyDescent="0.2">
      <c r="A166" s="2" t="s">
        <v>228</v>
      </c>
      <c r="C166" s="2">
        <v>60704</v>
      </c>
      <c r="D166" s="42" t="s">
        <v>229</v>
      </c>
      <c r="E166" s="28">
        <v>4266.2299999999996</v>
      </c>
      <c r="G166" s="29">
        <v>5444.1148313290623</v>
      </c>
      <c r="I166" s="27"/>
      <c r="J166" s="8">
        <f t="shared" si="37"/>
        <v>5444.1148313290623</v>
      </c>
      <c r="S166" s="8">
        <v>-2402.73</v>
      </c>
      <c r="Z166" s="10">
        <f t="shared" si="36"/>
        <v>3041.3848313290623</v>
      </c>
      <c r="AB166" s="30">
        <f t="shared" si="38"/>
        <v>-1224.8451686709373</v>
      </c>
    </row>
    <row r="167" spans="1:29" ht="13.5" thickBot="1" x14ac:dyDescent="0.25">
      <c r="A167" s="17"/>
      <c r="F167" s="31">
        <f>SUM(E160:E166)</f>
        <v>223074.70000000004</v>
      </c>
      <c r="I167" s="27"/>
      <c r="Y167" s="32">
        <f>SUM(J160:J166)</f>
        <v>530460.87280351867</v>
      </c>
      <c r="AA167" s="33">
        <f>SUM(Z160:Z166)</f>
        <v>525000.13280351867</v>
      </c>
      <c r="AC167" s="33">
        <f>AA167-F167</f>
        <v>301925.4328035186</v>
      </c>
    </row>
    <row r="168" spans="1:29" x14ac:dyDescent="0.2">
      <c r="A168" s="17"/>
      <c r="I168" s="27"/>
    </row>
    <row r="169" spans="1:29" x14ac:dyDescent="0.2">
      <c r="A169" s="17" t="s">
        <v>230</v>
      </c>
      <c r="I169" s="27"/>
    </row>
    <row r="170" spans="1:29" x14ac:dyDescent="0.2">
      <c r="A170" s="2" t="s">
        <v>231</v>
      </c>
      <c r="C170" s="2">
        <v>60765</v>
      </c>
      <c r="D170" s="42" t="s">
        <v>232</v>
      </c>
      <c r="E170" s="28">
        <v>0</v>
      </c>
      <c r="H170" s="29">
        <v>4670.0894030026993</v>
      </c>
      <c r="I170" s="27"/>
      <c r="J170" s="8">
        <f t="shared" ref="J170:J171" si="39">SUM(G170:I170)</f>
        <v>4670.0894030026993</v>
      </c>
      <c r="Z170" s="10">
        <f t="shared" si="36"/>
        <v>4670.0894030026993</v>
      </c>
      <c r="AB170" s="30">
        <f t="shared" ref="AB170:AB171" si="40">Z170-E170</f>
        <v>4670.0894030026993</v>
      </c>
    </row>
    <row r="171" spans="1:29" x14ac:dyDescent="0.2">
      <c r="A171" s="2" t="s">
        <v>233</v>
      </c>
      <c r="C171" s="2">
        <v>60764</v>
      </c>
      <c r="D171" s="42" t="s">
        <v>234</v>
      </c>
      <c r="E171" s="28">
        <v>0</v>
      </c>
      <c r="G171" s="29">
        <v>3669.3559595021211</v>
      </c>
      <c r="H171" s="29"/>
      <c r="I171" s="27"/>
      <c r="J171" s="8">
        <f t="shared" si="39"/>
        <v>3669.3559595021211</v>
      </c>
      <c r="Z171" s="10">
        <f t="shared" si="36"/>
        <v>3669.3559595021211</v>
      </c>
      <c r="AB171" s="30">
        <f t="shared" si="40"/>
        <v>3669.3559595021211</v>
      </c>
    </row>
    <row r="172" spans="1:29" ht="13.5" thickBot="1" x14ac:dyDescent="0.25">
      <c r="F172" s="31">
        <f>SUM(E170:E171)</f>
        <v>0</v>
      </c>
      <c r="I172" s="27"/>
      <c r="Y172" s="32">
        <f>SUM(J170:J171)</f>
        <v>8339.4453625048209</v>
      </c>
      <c r="AA172" s="33">
        <f>SUM(Z170:Z171)</f>
        <v>8339.4453625048209</v>
      </c>
      <c r="AC172" s="33">
        <f>AA172-F172</f>
        <v>8339.4453625048209</v>
      </c>
    </row>
    <row r="173" spans="1:29" x14ac:dyDescent="0.2">
      <c r="I173" s="27"/>
    </row>
    <row r="174" spans="1:29" x14ac:dyDescent="0.2">
      <c r="A174" s="17" t="s">
        <v>235</v>
      </c>
      <c r="I174" s="27"/>
    </row>
    <row r="175" spans="1:29" x14ac:dyDescent="0.2">
      <c r="A175" s="2" t="s">
        <v>236</v>
      </c>
      <c r="C175" s="2">
        <v>60651</v>
      </c>
      <c r="D175" s="42" t="s">
        <v>237</v>
      </c>
      <c r="E175" s="28">
        <v>12395.86</v>
      </c>
      <c r="G175" s="29">
        <v>-176.32709440255908</v>
      </c>
      <c r="H175" s="29">
        <v>5715.1350864118976</v>
      </c>
      <c r="I175" s="29">
        <v>7049.3919898300674</v>
      </c>
      <c r="J175" s="8">
        <f t="shared" ref="J175" si="41">SUM(G175:I175)</f>
        <v>12588.199981839407</v>
      </c>
      <c r="Z175" s="10">
        <f t="shared" si="36"/>
        <v>12588.199981839407</v>
      </c>
      <c r="AB175" s="30">
        <f t="shared" ref="AB175:AB176" si="42">Z175-E175</f>
        <v>192.33998183940639</v>
      </c>
    </row>
    <row r="176" spans="1:29" x14ac:dyDescent="0.2">
      <c r="A176" s="2" t="s">
        <v>238</v>
      </c>
      <c r="C176" s="2">
        <v>66103</v>
      </c>
      <c r="D176" s="42" t="s">
        <v>239</v>
      </c>
      <c r="E176" s="28">
        <v>0</v>
      </c>
      <c r="I176" s="27"/>
      <c r="J176" s="8">
        <v>0</v>
      </c>
      <c r="Z176" s="10">
        <f t="shared" si="36"/>
        <v>0</v>
      </c>
      <c r="AB176" s="30">
        <f t="shared" si="42"/>
        <v>0</v>
      </c>
    </row>
    <row r="177" spans="1:29" ht="13.5" thickBot="1" x14ac:dyDescent="0.25">
      <c r="F177" s="31">
        <f>SUM(E175:E176)</f>
        <v>12395.86</v>
      </c>
      <c r="I177" s="27"/>
      <c r="Y177" s="32">
        <f>SUM(J175:J176)</f>
        <v>12588.199981839407</v>
      </c>
      <c r="AA177" s="33">
        <f>SUM(Z175)</f>
        <v>12588.199981839407</v>
      </c>
      <c r="AC177" s="33">
        <f>AA177-F177</f>
        <v>192.33998183940639</v>
      </c>
    </row>
    <row r="178" spans="1:29" x14ac:dyDescent="0.2">
      <c r="I178" s="27"/>
    </row>
    <row r="179" spans="1:29" x14ac:dyDescent="0.2">
      <c r="A179" s="17" t="s">
        <v>240</v>
      </c>
      <c r="I179" s="27"/>
    </row>
    <row r="180" spans="1:29" x14ac:dyDescent="0.2">
      <c r="A180" s="2" t="s">
        <v>241</v>
      </c>
      <c r="C180" s="2">
        <v>60744</v>
      </c>
      <c r="D180" s="2" t="s">
        <v>242</v>
      </c>
      <c r="E180" s="28">
        <v>10783.52</v>
      </c>
      <c r="G180" s="29">
        <v>6707.4213433550358</v>
      </c>
      <c r="H180" s="29">
        <v>8536.718073360953</v>
      </c>
      <c r="I180" s="27"/>
      <c r="J180" s="8">
        <f t="shared" ref="J180" si="43">SUM(G180:I180)</f>
        <v>15244.139416715989</v>
      </c>
      <c r="Z180" s="10">
        <f t="shared" si="36"/>
        <v>15244.139416715989</v>
      </c>
      <c r="AB180" s="30">
        <f t="shared" ref="AB180" si="44">Z180-E180</f>
        <v>4460.6194167159883</v>
      </c>
    </row>
    <row r="181" spans="1:29" ht="13.5" thickBot="1" x14ac:dyDescent="0.25">
      <c r="F181" s="31">
        <f>SUM(E180:E180)</f>
        <v>10783.52</v>
      </c>
      <c r="I181" s="27"/>
      <c r="Y181" s="32">
        <f>SUM(J180)</f>
        <v>15244.139416715989</v>
      </c>
      <c r="AA181" s="33">
        <f>SUM(Z180)</f>
        <v>15244.139416715989</v>
      </c>
      <c r="AC181" s="33">
        <f>AA181-F181</f>
        <v>4460.6194167159883</v>
      </c>
    </row>
    <row r="182" spans="1:29" x14ac:dyDescent="0.2">
      <c r="A182" s="17" t="s">
        <v>243</v>
      </c>
      <c r="I182" s="27"/>
    </row>
    <row r="183" spans="1:29" x14ac:dyDescent="0.2">
      <c r="A183" s="2" t="s">
        <v>244</v>
      </c>
      <c r="C183" s="2">
        <v>60761</v>
      </c>
      <c r="D183" s="2" t="s">
        <v>245</v>
      </c>
      <c r="E183" s="28">
        <v>99032</v>
      </c>
      <c r="G183" s="29">
        <v>128911.88249612383</v>
      </c>
      <c r="H183" s="29">
        <v>164069.6686314304</v>
      </c>
      <c r="I183" s="29">
        <v>3256.2170934432006</v>
      </c>
      <c r="J183" s="8">
        <f t="shared" ref="J183" si="45">SUM(G183:I183)</f>
        <v>296237.76822099742</v>
      </c>
      <c r="O183" s="8">
        <v>-1214.8499999999999</v>
      </c>
      <c r="Z183" s="10">
        <f t="shared" si="36"/>
        <v>295022.91822099744</v>
      </c>
      <c r="AB183" s="30">
        <f t="shared" ref="AB183" si="46">Z183-E183</f>
        <v>195990.91822099744</v>
      </c>
    </row>
    <row r="184" spans="1:29" ht="13.5" thickBot="1" x14ac:dyDescent="0.25">
      <c r="F184" s="31">
        <f>SUM(E183:E183)</f>
        <v>99032</v>
      </c>
      <c r="I184" s="27"/>
      <c r="Y184" s="32">
        <f>SUM(J183)</f>
        <v>296237.76822099742</v>
      </c>
      <c r="AA184" s="33">
        <f>SUM(Z183)</f>
        <v>295022.91822099744</v>
      </c>
      <c r="AC184" s="33">
        <f>AA184-F184</f>
        <v>195990.91822099744</v>
      </c>
    </row>
    <row r="185" spans="1:29" x14ac:dyDescent="0.2">
      <c r="A185" s="17" t="s">
        <v>246</v>
      </c>
      <c r="I185" s="27"/>
    </row>
    <row r="186" spans="1:29" x14ac:dyDescent="0.2">
      <c r="A186" s="2" t="s">
        <v>246</v>
      </c>
      <c r="D186" s="2" t="s">
        <v>247</v>
      </c>
      <c r="E186" s="28">
        <v>0</v>
      </c>
      <c r="I186" s="27">
        <v>8135.24</v>
      </c>
      <c r="J186" s="8">
        <f t="shared" ref="J186" si="47">SUM(G186:I186)</f>
        <v>8135.24</v>
      </c>
      <c r="L186" s="8">
        <v>1863.16</v>
      </c>
      <c r="O186" s="8">
        <v>3152.16</v>
      </c>
      <c r="T186" s="8">
        <v>699.27</v>
      </c>
      <c r="Z186" s="10">
        <f t="shared" si="36"/>
        <v>13849.83</v>
      </c>
      <c r="AB186" s="30">
        <f t="shared" ref="AB186" si="48">Z186-E186</f>
        <v>13849.83</v>
      </c>
    </row>
    <row r="187" spans="1:29" ht="13.5" thickBot="1" x14ac:dyDescent="0.25">
      <c r="F187" s="31">
        <f>SUM(E186:E186)</f>
        <v>0</v>
      </c>
      <c r="I187" s="27"/>
      <c r="Y187" s="32">
        <f>SUM(J186)</f>
        <v>8135.24</v>
      </c>
      <c r="AA187" s="33">
        <f>SUM(Z186)</f>
        <v>13849.83</v>
      </c>
      <c r="AC187" s="33">
        <f>AA187-F187</f>
        <v>13849.83</v>
      </c>
    </row>
    <row r="190" spans="1:29" x14ac:dyDescent="0.2">
      <c r="A190" s="17" t="s">
        <v>248</v>
      </c>
      <c r="C190" s="2" t="s">
        <v>35</v>
      </c>
      <c r="E190" s="7">
        <v>3935165.23</v>
      </c>
      <c r="AC190" s="11"/>
    </row>
    <row r="191" spans="1:29" x14ac:dyDescent="0.2">
      <c r="F191" s="7" t="s">
        <v>35</v>
      </c>
      <c r="Y191" s="9" t="s">
        <v>35</v>
      </c>
      <c r="AA191" s="11" t="s">
        <v>35</v>
      </c>
    </row>
    <row r="192" spans="1:29" s="17" customFormat="1" x14ac:dyDescent="0.2">
      <c r="A192" s="17" t="s">
        <v>249</v>
      </c>
      <c r="B192" s="17" t="s">
        <v>35</v>
      </c>
      <c r="D192" s="17" t="s">
        <v>35</v>
      </c>
      <c r="E192" s="7">
        <f>SUM(E190:F190)</f>
        <v>3935165.23</v>
      </c>
      <c r="F192" s="7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1"/>
      <c r="AA192" s="11"/>
    </row>
    <row r="194" spans="1:27" s="17" customFormat="1" x14ac:dyDescent="0.2">
      <c r="A194" s="17" t="s">
        <v>250</v>
      </c>
      <c r="E194" s="7">
        <v>6619470.96</v>
      </c>
      <c r="F194" s="7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1"/>
      <c r="AA194" s="11"/>
    </row>
    <row r="195" spans="1:27" s="17" customFormat="1" x14ac:dyDescent="0.2">
      <c r="E195" s="7"/>
      <c r="F195" s="7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1"/>
      <c r="AA195" s="11"/>
    </row>
    <row r="196" spans="1:27" s="17" customFormat="1" x14ac:dyDescent="0.2">
      <c r="A196" s="17" t="s">
        <v>251</v>
      </c>
      <c r="E196" s="7">
        <v>1238909</v>
      </c>
      <c r="F196" s="7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1"/>
      <c r="AA196" s="11"/>
    </row>
    <row r="198" spans="1:27" x14ac:dyDescent="0.2">
      <c r="A198" s="17" t="s">
        <v>252</v>
      </c>
      <c r="E198" s="7">
        <v>2801057.47</v>
      </c>
    </row>
    <row r="199" spans="1:27" x14ac:dyDescent="0.2">
      <c r="A199" s="17"/>
    </row>
    <row r="200" spans="1:27" x14ac:dyDescent="0.2">
      <c r="A200" s="17" t="s">
        <v>253</v>
      </c>
      <c r="E200" s="7">
        <v>0</v>
      </c>
    </row>
    <row r="202" spans="1:27" x14ac:dyDescent="0.2">
      <c r="A202" s="17" t="s">
        <v>254</v>
      </c>
      <c r="E202" s="7">
        <v>1494992</v>
      </c>
    </row>
    <row r="204" spans="1:27" x14ac:dyDescent="0.2">
      <c r="A204" s="17" t="s">
        <v>255</v>
      </c>
      <c r="D204" s="2" t="s">
        <v>35</v>
      </c>
      <c r="E204" s="7">
        <f>SUM(E192:E203)</f>
        <v>16089594.66</v>
      </c>
    </row>
  </sheetData>
  <mergeCells count="4">
    <mergeCell ref="A1:AC1"/>
    <mergeCell ref="A2:AC2"/>
    <mergeCell ref="A3:AC3"/>
    <mergeCell ref="A4:AC4"/>
  </mergeCells>
  <pageMargins left="1" right="0.5" top="0.5" bottom="0.5" header="0.5" footer="0.25"/>
  <pageSetup scale="55" firstPageNumber="12" fitToHeight="0" orientation="landscape" useFirstPageNumber="1" horizontalDpi="4294967295" verticalDpi="4294967295" r:id="rId1"/>
  <headerFooter alignWithMargins="0">
    <oddFooter>&amp;C&amp;P&amp;Rr:\bud07\bdm\&amp;F</oddFooter>
  </headerFooter>
  <rowBreaks count="3" manualBreakCount="3">
    <brk id="73" max="28" man="1"/>
    <brk id="129" max="28" man="1"/>
    <brk id="18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FY24 TrueUp Master FINAL</vt:lpstr>
      <vt:lpstr>'FY24 TrueUp Master FINAL'!Print_Area</vt:lpstr>
      <vt:lpstr>'FY24 TrueUp Master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 Milligan</dc:creator>
  <cp:lastModifiedBy>Cris Milligan</cp:lastModifiedBy>
  <dcterms:created xsi:type="dcterms:W3CDTF">2024-03-11T22:28:12Z</dcterms:created>
  <dcterms:modified xsi:type="dcterms:W3CDTF">2024-03-11T22:42:32Z</dcterms:modified>
</cp:coreProperties>
</file>